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18\180901_OA Svitavy stropy\DSP_pdf\F. Rozpočet\F.1 Soupis prací bez cen\"/>
    </mc:Choice>
  </mc:AlternateContent>
  <xr:revisionPtr revIDLastSave="0" documentId="8_{B87286AA-4CEF-4469-927E-D54617BAD68E}" xr6:coauthVersionLast="40" xr6:coauthVersionMax="40" xr10:uidLastSave="{00000000-0000-0000-0000-000000000000}"/>
  <bookViews>
    <workbookView xWindow="360" yWindow="270" windowWidth="18735" windowHeight="1221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D.1.1 01 Pol" sheetId="13" r:id="rId5"/>
    <sheet name="D.1.2 01 Pol" sheetId="14" r:id="rId6"/>
    <sheet name="D.1.4.4.1 01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'D.1.1 01 Pol'!$1:$7</definedName>
    <definedName name="_xlnm.Print_Titles" localSheetId="5">'D.1.2 01 Pol'!$1:$7</definedName>
    <definedName name="_xlnm.Print_Titles" localSheetId="6">'D.1.4.4.1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Pol'!$A$1:$W$25</definedName>
    <definedName name="_xlnm.Print_Area" localSheetId="4">'D.1.1 01 Pol'!$A$1:$W$239</definedName>
    <definedName name="_xlnm.Print_Area" localSheetId="5">'D.1.2 01 Pol'!$A$1:$W$65</definedName>
    <definedName name="_xlnm.Print_Area" localSheetId="6">'D.1.4.4.1 01 Pol'!$A$1:$W$34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7" i="1"/>
  <c r="F47" i="1"/>
  <c r="G46" i="1"/>
  <c r="F46" i="1"/>
  <c r="G45" i="1"/>
  <c r="H45" i="1" s="1"/>
  <c r="I45" i="1" s="1"/>
  <c r="F45" i="1"/>
  <c r="G44" i="1"/>
  <c r="H44" i="1" s="1"/>
  <c r="I44" i="1" s="1"/>
  <c r="F44" i="1"/>
  <c r="G43" i="1"/>
  <c r="F43" i="1"/>
  <c r="G42" i="1"/>
  <c r="F42" i="1"/>
  <c r="G41" i="1"/>
  <c r="F41" i="1"/>
  <c r="G40" i="1"/>
  <c r="F40" i="1"/>
  <c r="G39" i="1"/>
  <c r="F39" i="1"/>
  <c r="G33" i="15"/>
  <c r="G9" i="15"/>
  <c r="M9" i="15" s="1"/>
  <c r="I9" i="15"/>
  <c r="I8" i="15" s="1"/>
  <c r="K9" i="15"/>
  <c r="K8" i="15" s="1"/>
  <c r="O9" i="15"/>
  <c r="Q9" i="15"/>
  <c r="Q8" i="15" s="1"/>
  <c r="V9" i="15"/>
  <c r="V8" i="15" s="1"/>
  <c r="G10" i="15"/>
  <c r="M10" i="15" s="1"/>
  <c r="I10" i="15"/>
  <c r="K10" i="15"/>
  <c r="O10" i="15"/>
  <c r="Q10" i="15"/>
  <c r="V10" i="15"/>
  <c r="G11" i="15"/>
  <c r="I11" i="15"/>
  <c r="K11" i="15"/>
  <c r="M11" i="15"/>
  <c r="O11" i="15"/>
  <c r="Q11" i="15"/>
  <c r="V11" i="15"/>
  <c r="G12" i="15"/>
  <c r="M12" i="15" s="1"/>
  <c r="I12" i="15"/>
  <c r="K12" i="15"/>
  <c r="O12" i="15"/>
  <c r="O8" i="15" s="1"/>
  <c r="Q12" i="15"/>
  <c r="V12" i="15"/>
  <c r="G13" i="15"/>
  <c r="I13" i="15"/>
  <c r="K13" i="15"/>
  <c r="M13" i="15"/>
  <c r="O13" i="15"/>
  <c r="Q13" i="15"/>
  <c r="V13" i="15"/>
  <c r="G14" i="15"/>
  <c r="I14" i="15"/>
  <c r="K14" i="15"/>
  <c r="M14" i="15"/>
  <c r="O14" i="15"/>
  <c r="Q14" i="15"/>
  <c r="V14" i="15"/>
  <c r="G15" i="15"/>
  <c r="I15" i="15"/>
  <c r="K15" i="15"/>
  <c r="M15" i="15"/>
  <c r="O15" i="15"/>
  <c r="Q15" i="15"/>
  <c r="V15" i="15"/>
  <c r="G17" i="15"/>
  <c r="G8" i="15" s="1"/>
  <c r="I17" i="15"/>
  <c r="K17" i="15"/>
  <c r="O17" i="15"/>
  <c r="Q17" i="15"/>
  <c r="V17" i="15"/>
  <c r="G19" i="15"/>
  <c r="M19" i="15" s="1"/>
  <c r="I19" i="15"/>
  <c r="K19" i="15"/>
  <c r="O19" i="15"/>
  <c r="Q19" i="15"/>
  <c r="V19" i="15"/>
  <c r="G21" i="15"/>
  <c r="M21" i="15" s="1"/>
  <c r="I21" i="15"/>
  <c r="K21" i="15"/>
  <c r="O21" i="15"/>
  <c r="Q21" i="15"/>
  <c r="V21" i="15"/>
  <c r="G23" i="15"/>
  <c r="I23" i="15"/>
  <c r="K23" i="15"/>
  <c r="M23" i="15"/>
  <c r="O23" i="15"/>
  <c r="Q23" i="15"/>
  <c r="V23" i="15"/>
  <c r="G24" i="15"/>
  <c r="M24" i="15" s="1"/>
  <c r="I24" i="15"/>
  <c r="K24" i="15"/>
  <c r="O24" i="15"/>
  <c r="Q24" i="15"/>
  <c r="V24" i="15"/>
  <c r="G25" i="15"/>
  <c r="I25" i="15"/>
  <c r="K25" i="15"/>
  <c r="M25" i="15"/>
  <c r="O25" i="15"/>
  <c r="Q25" i="15"/>
  <c r="V25" i="15"/>
  <c r="G26" i="15"/>
  <c r="I26" i="15"/>
  <c r="K26" i="15"/>
  <c r="M26" i="15"/>
  <c r="O26" i="15"/>
  <c r="Q26" i="15"/>
  <c r="V26" i="15"/>
  <c r="G27" i="15"/>
  <c r="I27" i="15"/>
  <c r="K27" i="15"/>
  <c r="M27" i="15"/>
  <c r="O27" i="15"/>
  <c r="Q27" i="15"/>
  <c r="V27" i="15"/>
  <c r="G28" i="15"/>
  <c r="M28" i="15" s="1"/>
  <c r="I28" i="15"/>
  <c r="K28" i="15"/>
  <c r="O28" i="15"/>
  <c r="Q28" i="15"/>
  <c r="V28" i="15"/>
  <c r="G29" i="15"/>
  <c r="M29" i="15" s="1"/>
  <c r="I29" i="15"/>
  <c r="K29" i="15"/>
  <c r="O29" i="15"/>
  <c r="Q29" i="15"/>
  <c r="V29" i="15"/>
  <c r="G30" i="15"/>
  <c r="M30" i="15" s="1"/>
  <c r="I30" i="15"/>
  <c r="K30" i="15"/>
  <c r="O30" i="15"/>
  <c r="Q30" i="15"/>
  <c r="V30" i="15"/>
  <c r="G31" i="15"/>
  <c r="I31" i="15"/>
  <c r="K31" i="15"/>
  <c r="M31" i="15"/>
  <c r="O31" i="15"/>
  <c r="Q31" i="15"/>
  <c r="V31" i="15"/>
  <c r="AE33" i="15"/>
  <c r="G64" i="14"/>
  <c r="BA47" i="14"/>
  <c r="BA22" i="14"/>
  <c r="G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4" i="14"/>
  <c r="G15" i="14"/>
  <c r="I15" i="14"/>
  <c r="I14" i="14" s="1"/>
  <c r="K15" i="14"/>
  <c r="M15" i="14"/>
  <c r="M14" i="14" s="1"/>
  <c r="O15" i="14"/>
  <c r="O14" i="14" s="1"/>
  <c r="Q15" i="14"/>
  <c r="V15" i="14"/>
  <c r="V14" i="14" s="1"/>
  <c r="G21" i="14"/>
  <c r="I21" i="14"/>
  <c r="K21" i="14"/>
  <c r="K14" i="14" s="1"/>
  <c r="M21" i="14"/>
  <c r="O21" i="14"/>
  <c r="Q21" i="14"/>
  <c r="V21" i="14"/>
  <c r="G25" i="14"/>
  <c r="I25" i="14"/>
  <c r="K25" i="14"/>
  <c r="M25" i="14"/>
  <c r="O25" i="14"/>
  <c r="Q25" i="14"/>
  <c r="Q14" i="14" s="1"/>
  <c r="V25" i="14"/>
  <c r="O27" i="14"/>
  <c r="G28" i="14"/>
  <c r="I28" i="14"/>
  <c r="I27" i="14" s="1"/>
  <c r="K28" i="14"/>
  <c r="K27" i="14" s="1"/>
  <c r="M28" i="14"/>
  <c r="O28" i="14"/>
  <c r="Q28" i="14"/>
  <c r="Q27" i="14" s="1"/>
  <c r="V28" i="14"/>
  <c r="G31" i="14"/>
  <c r="G27" i="14" s="1"/>
  <c r="I31" i="14"/>
  <c r="K31" i="14"/>
  <c r="O31" i="14"/>
  <c r="Q31" i="14"/>
  <c r="V31" i="14"/>
  <c r="V27" i="14" s="1"/>
  <c r="G34" i="14"/>
  <c r="I34" i="14"/>
  <c r="K34" i="14"/>
  <c r="M34" i="14"/>
  <c r="O34" i="14"/>
  <c r="Q34" i="14"/>
  <c r="V34" i="14"/>
  <c r="G36" i="14"/>
  <c r="M36" i="14" s="1"/>
  <c r="I36" i="14"/>
  <c r="K36" i="14"/>
  <c r="O36" i="14"/>
  <c r="Q36" i="14"/>
  <c r="V36" i="14"/>
  <c r="G38" i="14"/>
  <c r="I38" i="14"/>
  <c r="K38" i="14"/>
  <c r="M38" i="14"/>
  <c r="O38" i="14"/>
  <c r="Q38" i="14"/>
  <c r="V38" i="14"/>
  <c r="G41" i="14"/>
  <c r="I41" i="14"/>
  <c r="I40" i="14" s="1"/>
  <c r="K41" i="14"/>
  <c r="M41" i="14"/>
  <c r="O41" i="14"/>
  <c r="Q41" i="14"/>
  <c r="Q40" i="14" s="1"/>
  <c r="V41" i="14"/>
  <c r="G44" i="14"/>
  <c r="G40" i="14" s="1"/>
  <c r="I44" i="14"/>
  <c r="K44" i="14"/>
  <c r="O44" i="14"/>
  <c r="O40" i="14" s="1"/>
  <c r="Q44" i="14"/>
  <c r="V44" i="14"/>
  <c r="V40" i="14" s="1"/>
  <c r="G46" i="14"/>
  <c r="I46" i="14"/>
  <c r="K46" i="14"/>
  <c r="M46" i="14"/>
  <c r="O46" i="14"/>
  <c r="Q46" i="14"/>
  <c r="V46" i="14"/>
  <c r="G49" i="14"/>
  <c r="M49" i="14" s="1"/>
  <c r="I49" i="14"/>
  <c r="K49" i="14"/>
  <c r="O49" i="14"/>
  <c r="Q49" i="14"/>
  <c r="V49" i="14"/>
  <c r="G51" i="14"/>
  <c r="I51" i="14"/>
  <c r="K51" i="14"/>
  <c r="M51" i="14"/>
  <c r="O51" i="14"/>
  <c r="Q51" i="14"/>
  <c r="V51" i="14"/>
  <c r="G52" i="14"/>
  <c r="AF64" i="14" s="1"/>
  <c r="I52" i="14"/>
  <c r="K52" i="14"/>
  <c r="K40" i="14" s="1"/>
  <c r="O52" i="14"/>
  <c r="Q52" i="14"/>
  <c r="V52" i="14"/>
  <c r="G54" i="14"/>
  <c r="I54" i="14"/>
  <c r="K54" i="14"/>
  <c r="M54" i="14"/>
  <c r="O54" i="14"/>
  <c r="Q54" i="14"/>
  <c r="V54" i="14"/>
  <c r="G55" i="14"/>
  <c r="M55" i="14" s="1"/>
  <c r="I55" i="14"/>
  <c r="K55" i="14"/>
  <c r="O55" i="14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I58" i="14"/>
  <c r="K58" i="14"/>
  <c r="M58" i="14"/>
  <c r="O58" i="14"/>
  <c r="Q58" i="14"/>
  <c r="V58" i="14"/>
  <c r="G60" i="14"/>
  <c r="K60" i="14"/>
  <c r="O60" i="14"/>
  <c r="V60" i="14"/>
  <c r="G61" i="14"/>
  <c r="I61" i="14"/>
  <c r="I60" i="14" s="1"/>
  <c r="K61" i="14"/>
  <c r="M61" i="14"/>
  <c r="M60" i="14" s="1"/>
  <c r="O61" i="14"/>
  <c r="Q61" i="14"/>
  <c r="Q60" i="14" s="1"/>
  <c r="V61" i="14"/>
  <c r="AE64" i="14"/>
  <c r="G238" i="13"/>
  <c r="BA64" i="13"/>
  <c r="BA62" i="13"/>
  <c r="BA57" i="13"/>
  <c r="BA34" i="13"/>
  <c r="O8" i="13"/>
  <c r="V8" i="13"/>
  <c r="G9" i="13"/>
  <c r="G8" i="13" s="1"/>
  <c r="I9" i="13"/>
  <c r="I8" i="13" s="1"/>
  <c r="K9" i="13"/>
  <c r="K8" i="13" s="1"/>
  <c r="O9" i="13"/>
  <c r="Q9" i="13"/>
  <c r="Q8" i="13" s="1"/>
  <c r="V9" i="13"/>
  <c r="G12" i="13"/>
  <c r="M12" i="13" s="1"/>
  <c r="I12" i="13"/>
  <c r="K12" i="13"/>
  <c r="O12" i="13"/>
  <c r="Q12" i="13"/>
  <c r="V12" i="13"/>
  <c r="I14" i="13"/>
  <c r="G15" i="13"/>
  <c r="G14" i="13" s="1"/>
  <c r="I15" i="13"/>
  <c r="K15" i="13"/>
  <c r="K14" i="13" s="1"/>
  <c r="M15" i="13"/>
  <c r="M14" i="13" s="1"/>
  <c r="O15" i="13"/>
  <c r="O14" i="13" s="1"/>
  <c r="Q15" i="13"/>
  <c r="Q14" i="13" s="1"/>
  <c r="V15" i="13"/>
  <c r="G23" i="13"/>
  <c r="I23" i="13"/>
  <c r="K23" i="13"/>
  <c r="M23" i="13"/>
  <c r="O23" i="13"/>
  <c r="Q23" i="13"/>
  <c r="V23" i="13"/>
  <c r="V14" i="13" s="1"/>
  <c r="Q32" i="13"/>
  <c r="G33" i="13"/>
  <c r="I33" i="13"/>
  <c r="I32" i="13" s="1"/>
  <c r="K33" i="13"/>
  <c r="M33" i="13"/>
  <c r="O33" i="13"/>
  <c r="Q33" i="13"/>
  <c r="V33" i="13"/>
  <c r="V32" i="13" s="1"/>
  <c r="G36" i="13"/>
  <c r="M36" i="13" s="1"/>
  <c r="I36" i="13"/>
  <c r="K36" i="13"/>
  <c r="K32" i="13" s="1"/>
  <c r="O36" i="13"/>
  <c r="Q36" i="13"/>
  <c r="V36" i="13"/>
  <c r="G39" i="13"/>
  <c r="G32" i="13" s="1"/>
  <c r="I39" i="13"/>
  <c r="K39" i="13"/>
  <c r="M39" i="13"/>
  <c r="O39" i="13"/>
  <c r="Q39" i="13"/>
  <c r="V39" i="13"/>
  <c r="G45" i="13"/>
  <c r="M45" i="13" s="1"/>
  <c r="I45" i="13"/>
  <c r="K45" i="13"/>
  <c r="O45" i="13"/>
  <c r="O32" i="13" s="1"/>
  <c r="Q45" i="13"/>
  <c r="V45" i="13"/>
  <c r="G48" i="13"/>
  <c r="I48" i="13"/>
  <c r="K48" i="13"/>
  <c r="Q48" i="13"/>
  <c r="G49" i="13"/>
  <c r="I49" i="13"/>
  <c r="K49" i="13"/>
  <c r="M49" i="13"/>
  <c r="M48" i="13" s="1"/>
  <c r="O49" i="13"/>
  <c r="O48" i="13" s="1"/>
  <c r="Q49" i="13"/>
  <c r="V49" i="13"/>
  <c r="V48" i="13" s="1"/>
  <c r="K52" i="13"/>
  <c r="G53" i="13"/>
  <c r="M53" i="13" s="1"/>
  <c r="M52" i="13" s="1"/>
  <c r="I53" i="13"/>
  <c r="I52" i="13" s="1"/>
  <c r="K53" i="13"/>
  <c r="O53" i="13"/>
  <c r="O52" i="13" s="1"/>
  <c r="Q53" i="13"/>
  <c r="Q52" i="13" s="1"/>
  <c r="V53" i="13"/>
  <c r="V52" i="13" s="1"/>
  <c r="G56" i="13"/>
  <c r="G55" i="13" s="1"/>
  <c r="I56" i="13"/>
  <c r="K56" i="13"/>
  <c r="K55" i="13" s="1"/>
  <c r="M56" i="13"/>
  <c r="O56" i="13"/>
  <c r="Q56" i="13"/>
  <c r="V56" i="13"/>
  <c r="V55" i="13" s="1"/>
  <c r="G61" i="13"/>
  <c r="I61" i="13"/>
  <c r="K61" i="13"/>
  <c r="M61" i="13"/>
  <c r="O61" i="13"/>
  <c r="O55" i="13" s="1"/>
  <c r="Q61" i="13"/>
  <c r="V61" i="13"/>
  <c r="G63" i="13"/>
  <c r="M63" i="13" s="1"/>
  <c r="I63" i="13"/>
  <c r="K63" i="13"/>
  <c r="O63" i="13"/>
  <c r="Q63" i="13"/>
  <c r="Q55" i="13" s="1"/>
  <c r="V63" i="13"/>
  <c r="G67" i="13"/>
  <c r="M67" i="13" s="1"/>
  <c r="I67" i="13"/>
  <c r="K67" i="13"/>
  <c r="O67" i="13"/>
  <c r="Q67" i="13"/>
  <c r="V67" i="13"/>
  <c r="G73" i="13"/>
  <c r="I73" i="13"/>
  <c r="K73" i="13"/>
  <c r="M73" i="13"/>
  <c r="O73" i="13"/>
  <c r="Q73" i="13"/>
  <c r="V73" i="13"/>
  <c r="G75" i="13"/>
  <c r="M75" i="13" s="1"/>
  <c r="I75" i="13"/>
  <c r="K75" i="13"/>
  <c r="O75" i="13"/>
  <c r="Q75" i="13"/>
  <c r="V75" i="13"/>
  <c r="G78" i="13"/>
  <c r="M78" i="13" s="1"/>
  <c r="I78" i="13"/>
  <c r="I55" i="13" s="1"/>
  <c r="K78" i="13"/>
  <c r="O78" i="13"/>
  <c r="Q78" i="13"/>
  <c r="V78" i="13"/>
  <c r="G79" i="13"/>
  <c r="I79" i="13"/>
  <c r="K79" i="13"/>
  <c r="M79" i="13"/>
  <c r="O79" i="13"/>
  <c r="Q79" i="13"/>
  <c r="V79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K86" i="13"/>
  <c r="V86" i="13"/>
  <c r="G87" i="13"/>
  <c r="G86" i="13" s="1"/>
  <c r="I87" i="13"/>
  <c r="I86" i="13" s="1"/>
  <c r="K87" i="13"/>
  <c r="O87" i="13"/>
  <c r="O86" i="13" s="1"/>
  <c r="Q87" i="13"/>
  <c r="Q86" i="13" s="1"/>
  <c r="V87" i="13"/>
  <c r="G89" i="13"/>
  <c r="G90" i="13"/>
  <c r="I90" i="13"/>
  <c r="I89" i="13" s="1"/>
  <c r="K90" i="13"/>
  <c r="K89" i="13" s="1"/>
  <c r="M90" i="13"/>
  <c r="M89" i="13" s="1"/>
  <c r="O90" i="13"/>
  <c r="Q90" i="13"/>
  <c r="Q89" i="13" s="1"/>
  <c r="V90" i="13"/>
  <c r="V89" i="13" s="1"/>
  <c r="G96" i="13"/>
  <c r="I96" i="13"/>
  <c r="K96" i="13"/>
  <c r="M96" i="13"/>
  <c r="O96" i="13"/>
  <c r="O89" i="13" s="1"/>
  <c r="Q96" i="13"/>
  <c r="V96" i="13"/>
  <c r="G102" i="13"/>
  <c r="I102" i="13"/>
  <c r="K102" i="13"/>
  <c r="M102" i="13"/>
  <c r="O102" i="13"/>
  <c r="Q102" i="13"/>
  <c r="V102" i="13"/>
  <c r="G108" i="13"/>
  <c r="M108" i="13" s="1"/>
  <c r="I108" i="13"/>
  <c r="K108" i="13"/>
  <c r="O108" i="13"/>
  <c r="Q108" i="13"/>
  <c r="V108" i="13"/>
  <c r="Q115" i="13"/>
  <c r="G116" i="13"/>
  <c r="I116" i="13"/>
  <c r="I115" i="13" s="1"/>
  <c r="K116" i="13"/>
  <c r="K115" i="13" s="1"/>
  <c r="M116" i="13"/>
  <c r="O116" i="13"/>
  <c r="O115" i="13" s="1"/>
  <c r="Q116" i="13"/>
  <c r="V116" i="13"/>
  <c r="V115" i="13" s="1"/>
  <c r="G118" i="13"/>
  <c r="G115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1" i="13"/>
  <c r="I121" i="13"/>
  <c r="K121" i="13"/>
  <c r="M121" i="13"/>
  <c r="O121" i="13"/>
  <c r="Q121" i="13"/>
  <c r="V121" i="13"/>
  <c r="K123" i="13"/>
  <c r="G124" i="13"/>
  <c r="G123" i="13" s="1"/>
  <c r="I124" i="13"/>
  <c r="I123" i="13" s="1"/>
  <c r="K124" i="13"/>
  <c r="M124" i="13"/>
  <c r="O124" i="13"/>
  <c r="O123" i="13" s="1"/>
  <c r="Q124" i="13"/>
  <c r="V124" i="13"/>
  <c r="V123" i="13" s="1"/>
  <c r="G130" i="13"/>
  <c r="M130" i="13" s="1"/>
  <c r="I130" i="13"/>
  <c r="K130" i="13"/>
  <c r="O130" i="13"/>
  <c r="Q130" i="13"/>
  <c r="Q123" i="13" s="1"/>
  <c r="V130" i="13"/>
  <c r="G137" i="13"/>
  <c r="M137" i="13" s="1"/>
  <c r="I137" i="13"/>
  <c r="K137" i="13"/>
  <c r="O137" i="13"/>
  <c r="Q137" i="13"/>
  <c r="V137" i="13"/>
  <c r="V142" i="13"/>
  <c r="G143" i="13"/>
  <c r="G142" i="13" s="1"/>
  <c r="I143" i="13"/>
  <c r="I142" i="13" s="1"/>
  <c r="K143" i="13"/>
  <c r="K142" i="13" s="1"/>
  <c r="O143" i="13"/>
  <c r="O142" i="13" s="1"/>
  <c r="Q143" i="13"/>
  <c r="Q142" i="13" s="1"/>
  <c r="V143" i="13"/>
  <c r="G151" i="13"/>
  <c r="M151" i="13" s="1"/>
  <c r="I151" i="13"/>
  <c r="K151" i="13"/>
  <c r="O151" i="13"/>
  <c r="Q151" i="13"/>
  <c r="V151" i="13"/>
  <c r="G156" i="13"/>
  <c r="G155" i="13" s="1"/>
  <c r="I156" i="13"/>
  <c r="K156" i="13"/>
  <c r="K155" i="13" s="1"/>
  <c r="M156" i="13"/>
  <c r="O156" i="13"/>
  <c r="O155" i="13" s="1"/>
  <c r="Q156" i="13"/>
  <c r="Q155" i="13" s="1"/>
  <c r="V156" i="13"/>
  <c r="V155" i="13" s="1"/>
  <c r="G163" i="13"/>
  <c r="I163" i="13"/>
  <c r="K163" i="13"/>
  <c r="M163" i="13"/>
  <c r="O163" i="13"/>
  <c r="Q163" i="13"/>
  <c r="V163" i="13"/>
  <c r="G166" i="13"/>
  <c r="M166" i="13" s="1"/>
  <c r="I166" i="13"/>
  <c r="K166" i="13"/>
  <c r="O166" i="13"/>
  <c r="Q166" i="13"/>
  <c r="V166" i="13"/>
  <c r="G173" i="13"/>
  <c r="M173" i="13" s="1"/>
  <c r="I173" i="13"/>
  <c r="K173" i="13"/>
  <c r="O173" i="13"/>
  <c r="Q173" i="13"/>
  <c r="V173" i="13"/>
  <c r="G179" i="13"/>
  <c r="M179" i="13" s="1"/>
  <c r="I179" i="13"/>
  <c r="K179" i="13"/>
  <c r="O179" i="13"/>
  <c r="Q179" i="13"/>
  <c r="V179" i="13"/>
  <c r="G185" i="13"/>
  <c r="M185" i="13" s="1"/>
  <c r="I185" i="13"/>
  <c r="K185" i="13"/>
  <c r="O185" i="13"/>
  <c r="Q185" i="13"/>
  <c r="V185" i="13"/>
  <c r="G187" i="13"/>
  <c r="M187" i="13" s="1"/>
  <c r="I187" i="13"/>
  <c r="K187" i="13"/>
  <c r="O187" i="13"/>
  <c r="Q187" i="13"/>
  <c r="V187" i="13"/>
  <c r="G189" i="13"/>
  <c r="I189" i="13"/>
  <c r="I155" i="13" s="1"/>
  <c r="K189" i="13"/>
  <c r="M189" i="13"/>
  <c r="O189" i="13"/>
  <c r="Q189" i="13"/>
  <c r="V189" i="13"/>
  <c r="G202" i="13"/>
  <c r="I202" i="13"/>
  <c r="K202" i="13"/>
  <c r="M202" i="13"/>
  <c r="O202" i="13"/>
  <c r="Q202" i="13"/>
  <c r="V202" i="13"/>
  <c r="G204" i="13"/>
  <c r="I204" i="13"/>
  <c r="K204" i="13"/>
  <c r="M204" i="13"/>
  <c r="O204" i="13"/>
  <c r="Q204" i="13"/>
  <c r="V204" i="13"/>
  <c r="O206" i="13"/>
  <c r="G207" i="13"/>
  <c r="M207" i="13" s="1"/>
  <c r="I207" i="13"/>
  <c r="I206" i="13" s="1"/>
  <c r="K207" i="13"/>
  <c r="K206" i="13" s="1"/>
  <c r="O207" i="13"/>
  <c r="Q207" i="13"/>
  <c r="Q206" i="13" s="1"/>
  <c r="V207" i="13"/>
  <c r="V206" i="13" s="1"/>
  <c r="G210" i="13"/>
  <c r="M210" i="13" s="1"/>
  <c r="I210" i="13"/>
  <c r="K210" i="13"/>
  <c r="O210" i="13"/>
  <c r="Q210" i="13"/>
  <c r="V210" i="13"/>
  <c r="G216" i="13"/>
  <c r="I216" i="13"/>
  <c r="K216" i="13"/>
  <c r="M216" i="13"/>
  <c r="O216" i="13"/>
  <c r="Q216" i="13"/>
  <c r="V216" i="13"/>
  <c r="G219" i="13"/>
  <c r="M219" i="13" s="1"/>
  <c r="I219" i="13"/>
  <c r="K219" i="13"/>
  <c r="O219" i="13"/>
  <c r="Q219" i="13"/>
  <c r="V219" i="13"/>
  <c r="I225" i="13"/>
  <c r="G226" i="13"/>
  <c r="I226" i="13"/>
  <c r="K226" i="13"/>
  <c r="K225" i="13" s="1"/>
  <c r="M226" i="13"/>
  <c r="O226" i="13"/>
  <c r="O225" i="13" s="1"/>
  <c r="Q226" i="13"/>
  <c r="V226" i="13"/>
  <c r="V225" i="13" s="1"/>
  <c r="G227" i="13"/>
  <c r="G225" i="13" s="1"/>
  <c r="I227" i="13"/>
  <c r="K227" i="13"/>
  <c r="M227" i="13"/>
  <c r="O227" i="13"/>
  <c r="Q227" i="13"/>
  <c r="V227" i="13"/>
  <c r="G230" i="13"/>
  <c r="M230" i="13" s="1"/>
  <c r="I230" i="13"/>
  <c r="K230" i="13"/>
  <c r="O230" i="13"/>
  <c r="Q230" i="13"/>
  <c r="V230" i="13"/>
  <c r="G232" i="13"/>
  <c r="M232" i="13" s="1"/>
  <c r="I232" i="13"/>
  <c r="K232" i="13"/>
  <c r="O232" i="13"/>
  <c r="Q232" i="13"/>
  <c r="Q225" i="13" s="1"/>
  <c r="V232" i="13"/>
  <c r="G233" i="13"/>
  <c r="M233" i="13" s="1"/>
  <c r="I233" i="13"/>
  <c r="K233" i="13"/>
  <c r="O233" i="13"/>
  <c r="Q233" i="13"/>
  <c r="V233" i="13"/>
  <c r="G234" i="13"/>
  <c r="I234" i="13"/>
  <c r="K234" i="13"/>
  <c r="M234" i="13"/>
  <c r="O234" i="13"/>
  <c r="Q234" i="13"/>
  <c r="V234" i="13"/>
  <c r="G236" i="13"/>
  <c r="M236" i="13" s="1"/>
  <c r="I236" i="13"/>
  <c r="K236" i="13"/>
  <c r="O236" i="13"/>
  <c r="Q236" i="13"/>
  <c r="V236" i="13"/>
  <c r="AE238" i="13"/>
  <c r="AF238" i="13"/>
  <c r="G24" i="12"/>
  <c r="BA22" i="12"/>
  <c r="BA20" i="12"/>
  <c r="BA18" i="12"/>
  <c r="BA16" i="12"/>
  <c r="BA14" i="12"/>
  <c r="G8" i="12"/>
  <c r="G9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I10" i="12"/>
  <c r="K10" i="12"/>
  <c r="M10" i="12"/>
  <c r="O10" i="12"/>
  <c r="O8" i="12" s="1"/>
  <c r="Q10" i="12"/>
  <c r="V10" i="12"/>
  <c r="G11" i="12"/>
  <c r="I11" i="12"/>
  <c r="K11" i="12"/>
  <c r="M11" i="12"/>
  <c r="O11" i="12"/>
  <c r="Q11" i="12"/>
  <c r="V11" i="12"/>
  <c r="G12" i="12"/>
  <c r="O12" i="12"/>
  <c r="G13" i="12"/>
  <c r="I13" i="12"/>
  <c r="I12" i="12" s="1"/>
  <c r="K13" i="12"/>
  <c r="K12" i="12" s="1"/>
  <c r="M13" i="12"/>
  <c r="M12" i="12" s="1"/>
  <c r="O13" i="12"/>
  <c r="Q13" i="12"/>
  <c r="Q12" i="12" s="1"/>
  <c r="V13" i="12"/>
  <c r="G15" i="12"/>
  <c r="M15" i="12" s="1"/>
  <c r="I15" i="12"/>
  <c r="K15" i="12"/>
  <c r="O15" i="12"/>
  <c r="Q15" i="12"/>
  <c r="V15" i="12"/>
  <c r="V12" i="12" s="1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AE24" i="12"/>
  <c r="I20" i="1"/>
  <c r="I19" i="1"/>
  <c r="I18" i="1"/>
  <c r="I17" i="1"/>
  <c r="I16" i="1"/>
  <c r="F48" i="1"/>
  <c r="G48" i="1"/>
  <c r="G25" i="1" s="1"/>
  <c r="A25" i="1" s="1"/>
  <c r="A26" i="1" s="1"/>
  <c r="G26" i="1" s="1"/>
  <c r="H47" i="1"/>
  <c r="I47" i="1" s="1"/>
  <c r="H43" i="1"/>
  <c r="I43" i="1" s="1"/>
  <c r="H42" i="1"/>
  <c r="I42" i="1" s="1"/>
  <c r="H41" i="1"/>
  <c r="I41" i="1" s="1"/>
  <c r="H40" i="1"/>
  <c r="I40" i="1" s="1"/>
  <c r="I73" i="1" l="1"/>
  <c r="J72" i="1" s="1"/>
  <c r="H46" i="1"/>
  <c r="I46" i="1" s="1"/>
  <c r="G28" i="1"/>
  <c r="H39" i="1"/>
  <c r="H48" i="1" s="1"/>
  <c r="G23" i="1"/>
  <c r="AF33" i="15"/>
  <c r="M17" i="15"/>
  <c r="M8" i="15" s="1"/>
  <c r="M44" i="14"/>
  <c r="M40" i="14" s="1"/>
  <c r="M31" i="14"/>
  <c r="M27" i="14" s="1"/>
  <c r="M52" i="14"/>
  <c r="M155" i="13"/>
  <c r="M123" i="13"/>
  <c r="M225" i="13"/>
  <c r="M206" i="13"/>
  <c r="M32" i="13"/>
  <c r="M55" i="13"/>
  <c r="G52" i="13"/>
  <c r="M9" i="13"/>
  <c r="M8" i="13" s="1"/>
  <c r="G206" i="13"/>
  <c r="M143" i="13"/>
  <c r="M142" i="13" s="1"/>
  <c r="M118" i="13"/>
  <c r="M115" i="13" s="1"/>
  <c r="M87" i="13"/>
  <c r="M86" i="13" s="1"/>
  <c r="AF24" i="12"/>
  <c r="I21" i="1"/>
  <c r="J28" i="1"/>
  <c r="J26" i="1"/>
  <c r="G38" i="1"/>
  <c r="F38" i="1"/>
  <c r="H32" i="1"/>
  <c r="J23" i="1"/>
  <c r="J24" i="1"/>
  <c r="J25" i="1"/>
  <c r="J27" i="1"/>
  <c r="E24" i="1"/>
  <c r="E26" i="1"/>
  <c r="J62" i="1" l="1"/>
  <c r="J68" i="1"/>
  <c r="J70" i="1"/>
  <c r="J58" i="1"/>
  <c r="J56" i="1"/>
  <c r="J66" i="1"/>
  <c r="J60" i="1"/>
  <c r="J64" i="1"/>
  <c r="J59" i="1"/>
  <c r="J65" i="1"/>
  <c r="J61" i="1"/>
  <c r="J55" i="1"/>
  <c r="J67" i="1"/>
  <c r="J69" i="1"/>
  <c r="J63" i="1"/>
  <c r="J71" i="1"/>
  <c r="J57" i="1"/>
  <c r="I39" i="1"/>
  <c r="I48" i="1" s="1"/>
  <c r="J47" i="1" s="1"/>
  <c r="A23" i="1"/>
  <c r="A24" i="1" s="1"/>
  <c r="G24" i="1" s="1"/>
  <c r="A27" i="1" s="1"/>
  <c r="A29" i="1" s="1"/>
  <c r="G29" i="1" s="1"/>
  <c r="G27" i="1" s="1"/>
  <c r="J73" i="1" l="1"/>
  <c r="J44" i="1"/>
  <c r="J39" i="1"/>
  <c r="J48" i="1" s="1"/>
  <c r="J45" i="1"/>
  <c r="J43" i="1"/>
  <c r="J46" i="1"/>
  <c r="J41" i="1"/>
  <c r="J40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58B3EA3C-5E6D-4C86-9888-A96E5FC25E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65DE2AD-839B-42B5-8E8C-C1470881BCB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3B7D54DA-8DDE-445A-834F-69250EE539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4624912-F3ED-4A7E-B9C0-D0D0FCC487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8AE862CC-7057-47F1-A8E3-76B33EE690E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E6BDDF-72C3-4A01-875A-DAFCC90293A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4B6023F9-DFB6-46FE-AAD7-7C913406E3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3B54FA-A76F-4D1E-B199-06D35BC4E45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<sst xmlns="http://schemas.openxmlformats.org/spreadsheetml/2006/main" count="1500" uniqueCount="491">
  <si>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</si>
  <si>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</si>
  <si>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</si>
  <si>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</si>
  <si>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</si>
  <si>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</si>
  <si>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</si>
  <si>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</si>
  <si>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</si>
  <si>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</si>
  <si>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</si>
  <si>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</si>
  <si>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</si>
  <si>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</si>
  <si>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</si>
  <si>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</si>
  <si>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</si>
  <si>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</si>
  <si>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</si>
  <si>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</si>
  <si>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</si>
  <si>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</si>
  <si>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</si>
  <si>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</si>
  <si>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</si>
  <si>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</si>
  <si>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</si>
  <si>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</si>
  <si>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</si>
  <si>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</si>
  <si>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</si>
  <si>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</si>
  <si>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</si>
  <si>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</si>
  <si>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</si>
  <si>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</si>
  <si>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</si>
  <si>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</si>
  <si>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</si>
  <si>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</si>
  <si>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</si>
  <si>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</si>
  <si>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</si>
  <si>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</si>
  <si>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180901</t>
  </si>
  <si>
    <t>OA Svitavy - rekonstrukce podlahy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</si>
  <si>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</si>
  <si>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</si>
  <si>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</si>
  <si>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</si>
  <si>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</si>
  <si>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</si>
  <si>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Sinc s.r.o.</t>
  </si>
  <si>
    <t>Na Spravedlnosti 1533</t>
  </si>
  <si>
    <t>Pardubice - Zelené Předměstí</t>
  </si>
  <si>
    <t>28814878</t>
  </si>
  <si>
    <t>Stavba</t>
  </si>
  <si>
    <t>01</t>
  </si>
  <si>
    <t>Ostatní a vedlejší náklady</t>
  </si>
  <si>
    <t>1</t>
  </si>
  <si>
    <t>D.1.1</t>
  </si>
  <si>
    <t>Stavební řešení</t>
  </si>
  <si>
    <t>Stavební</t>
  </si>
  <si>
    <t>D.1.2</t>
  </si>
  <si>
    <t>Stavebně konstrukční řešení</t>
  </si>
  <si>
    <t>Statika</t>
  </si>
  <si>
    <t>D.1.4.4.1</t>
  </si>
  <si>
    <t>Silnoproudá elektrotechnika</t>
  </si>
  <si>
    <t>Silnoproud</t>
  </si>
  <si>
    <t>Celkem za stavbu</t>
  </si>
  <si>
    <t>CZK</t>
  </si>
  <si>
    <t>Rekapitulace dílů</t>
  </si>
  <si>
    <t>Typ dílu</t>
  </si>
  <si>
    <t>3</t>
  </si>
  <si>
    <t>Svislé a kompletní konstrukce</t>
  </si>
  <si>
    <t>326</t>
  </si>
  <si>
    <t>Sádrokartonové konstrukce</t>
  </si>
  <si>
    <t>4</t>
  </si>
  <si>
    <t>Vodorovné konstrukce</t>
  </si>
  <si>
    <t>42</t>
  </si>
  <si>
    <t>Vodorovné nosné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</si>
  <si>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</si>
  <si>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</si>
  <si>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</si>
  <si>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</si>
  <si>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</si>
  <si>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</si>
  <si>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</si>
  <si>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</si>
  <si>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</si>
  <si>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</si>
  <si>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</si>
  <si>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</si>
  <si>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735</t>
  </si>
  <si>
    <t>Otopná tělesa</t>
  </si>
  <si>
    <t>762</t>
  </si>
  <si>
    <t>Konstrukce tesařské</t>
  </si>
  <si>
    <t>767</t>
  </si>
  <si>
    <t>Konstrukce zámečnické</t>
  </si>
  <si>
    <t>776</t>
  </si>
  <si>
    <t>Podlahy povlakové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</si>
  <si>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</si>
  <si>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</si>
  <si>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</si>
  <si>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</si>
  <si>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</si>
  <si>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</si>
  <si>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</si>
  <si>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</si>
  <si>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</si>
  <si>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</si>
  <si>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</si>
  <si>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</si>
  <si>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</si>
  <si>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</si>
  <si>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</si>
  <si>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</si>
  <si>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</si>
  <si>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</si>
  <si>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</si>
  <si>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</si>
  <si>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</si>
  <si>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</si>
  <si>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</si>
  <si>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</si>
  <si>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</si>
  <si>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</si>
  <si>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</si>
  <si>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</si>
  <si>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</si>
  <si>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</si>
  <si>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</si>
  <si>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</si>
  <si>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</si>
  <si>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005121010R</t>
  </si>
  <si>
    <t>Vybudování zařízení staveniště</t>
  </si>
  <si>
    <t>Soubor</t>
  </si>
  <si>
    <t>RTS 19/ I</t>
  </si>
  <si>
    <t>Indiv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</si>
  <si>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</si>
  <si>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</si>
  <si>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</si>
  <si>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</si>
  <si>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</si>
  <si>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005241010R</t>
  </si>
  <si>
    <t xml:space="preserve">Dokumentace skutečného provedení </t>
  </si>
  <si>
    <t>Náklady na vyhotovení dokumentace skutečného provedení stavby. Dokumentace bude předána v tištěné formě ve dvou vyhotoveních a v digitální formě na datovém nosiči CD-Rom  v jednom vyhotovení (veškerá dokumetnace v PDF,  výkresová část i ve formátu DWG).</t>
  </si>
  <si>
    <t>POP</t>
  </si>
  <si>
    <t>005261010R</t>
  </si>
  <si>
    <t>Pojištění dodavatele a pojištění díla</t>
  </si>
  <si>
    <t>POL99_</t>
  </si>
  <si>
    <t>Náklady spojené s povinným pojištěním dodavatele nebo stavebního díla či jeho části, v rozsahu obchodních podmínek.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</si>
  <si>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</si>
  <si>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</si>
  <si>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</si>
  <si>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00524 R</t>
  </si>
  <si>
    <t>Předání a převzetí díla</t>
  </si>
  <si>
    <t>Náklady zhotovitele, které vzniknou v souvislosti s povinnostmi zhotovitele při předání a převzetí díla.</t>
  </si>
  <si>
    <t>00524 V0</t>
  </si>
  <si>
    <t>Přítomnost statika na stavbě v průběhu realizace</t>
  </si>
  <si>
    <t>Vlastní</t>
  </si>
  <si>
    <t>Zajištění činnosti autorizovaného statika, který bude dohlížet na průběh bouracích prací a postup ukládání "I" nosníků</t>
  </si>
  <si>
    <t>SUM</t>
  </si>
  <si>
    <t>END</t>
  </si>
  <si>
    <t>311238130R00</t>
  </si>
  <si>
    <t xml:space="preserve">Zdivo nosné z cihel a tvarovek pálených akusticky tlumivé tloušťka 190 mm, akustický útlum Rw = 52 dB, charakteristická pevnost v tlaku fk = 6,56 MPa,  </t>
  </si>
  <si>
    <t>m2</t>
  </si>
  <si>
    <t>801-1</t>
  </si>
  <si>
    <t>RTS 18/ II</t>
  </si>
  <si>
    <t>POL1_</t>
  </si>
  <si>
    <t xml:space="preserve">D.1.1.4 : </t>
  </si>
  <si>
    <t>VV</t>
  </si>
  <si>
    <t>m.č. 2.02: : (6,05*2*3,26+0,15+0,1)</t>
  </si>
  <si>
    <t>347013111V00</t>
  </si>
  <si>
    <t>Odstranění SDK předstěny včetně odvozu, likvidace a skládkovného, bez dodávky izolace</t>
  </si>
  <si>
    <t>D1.1.6, Z4 : 13*3,14</t>
  </si>
  <si>
    <t>416022121V00</t>
  </si>
  <si>
    <t>Podhledy SDK,ocel.dvouúrov.křížový rošt,s požární odolností REI 45</t>
  </si>
  <si>
    <t>s úpravou rohů, koutů a hran konstrukcí, přebroušení a tmelení spár,</t>
  </si>
  <si>
    <t xml:space="preserve">D.1.1.2 : </t>
  </si>
  <si>
    <t>m.č. 1.01 : 60,62</t>
  </si>
  <si>
    <t>m.č. 2.01 : 61,58</t>
  </si>
  <si>
    <t>m.č. 2.02 : 29,59</t>
  </si>
  <si>
    <t>m.č. 2.03 : 46,8</t>
  </si>
  <si>
    <t>198,59*0,15</t>
  </si>
  <si>
    <t>63153040R01</t>
  </si>
  <si>
    <t>Akustický stěnový panel tl. 40 mm</t>
  </si>
  <si>
    <t>POL3_</t>
  </si>
  <si>
    <t>dodávka a montáž</t>
  </si>
  <si>
    <t>akustický stěnový panel, rozměr 2700/1200/40 mm</t>
  </si>
  <si>
    <t>profily rastru vyrobeny z galvanizované ocely</t>
  </si>
  <si>
    <t>absorpční třída A</t>
  </si>
  <si>
    <t>artikulační třída (ASTME 1110) 230</t>
  </si>
  <si>
    <t>třída reakce a oheň A2-s1, d0</t>
  </si>
  <si>
    <t xml:space="preserve">D.1.1.4: : </t>
  </si>
  <si>
    <t>m.č. 1.01: : 2,7*1,2*4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</si>
  <si>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</si>
  <si>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</si>
  <si>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</si>
  <si>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</si>
  <si>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D.1.1.4 : 1,09*1,94*13</t>
  </si>
  <si>
    <t>612421637R00</t>
  </si>
  <si>
    <t>Omítky vnitřní stěn vápenné nebo vápenocementové v podlaží i ve schodišti štukové</t>
  </si>
  <si>
    <t>m.č. 2.02 : (6,05*2*(3,26+0,15+0,1))*2</t>
  </si>
  <si>
    <t>m.č. 1.01 : 31,14*0,5</t>
  </si>
  <si>
    <t>m.č. 2.01: : 31,84*0,5</t>
  </si>
  <si>
    <t>m.č. 2.02: : 21,9*0,5</t>
  </si>
  <si>
    <t>m.č. 2.03: : 27,42*0,5</t>
  </si>
  <si>
    <t>612421331R00</t>
  </si>
  <si>
    <t>Oprava vnitřních vápenných omítek stěn v množství opravované plochy přes 10 do 30 %,  štukových</t>
  </si>
  <si>
    <t>801-4</t>
  </si>
  <si>
    <t>Včetně pomocného pracovního lešení o výšce podlahy do 1900 mm a pro zatížení do 1,5 kPa.</t>
  </si>
  <si>
    <t>D.1.1.4 : 150</t>
  </si>
  <si>
    <t>941955002R00</t>
  </si>
  <si>
    <t>Lešení lehké pracovní pomocné pomocné, o výšce lešeňové podlahy přes 1,2 do 1,9 m</t>
  </si>
  <si>
    <t>800-3</t>
  </si>
  <si>
    <t>m.č. 1.01, 2.01, 2.02, 2.03: : 60,6+61,6+30,0+46,8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</si>
  <si>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</si>
  <si>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</si>
  <si>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Položka pořadí 8 : 199,00000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</si>
  <si>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</si>
  <si>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</si>
  <si>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</si>
  <si>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</si>
  <si>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m.č. 2.01 : 4,84*(3,41+0,25)</t>
  </si>
  <si>
    <t>m.č. 2.02 : 6,29*(3,41+0,25)</t>
  </si>
  <si>
    <t>962032241R00</t>
  </si>
  <si>
    <t>Bourání zdiva nadzákladového z cihel pálených nebo vápenopískových, na maltu cementovou</t>
  </si>
  <si>
    <t>m3</t>
  </si>
  <si>
    <t>nebo vybourání otvorů průřezové plochy přes 4 m2 ve zdivu nadzákladovém, včetně pomocného lešení o výšce podlahy do 1900 mm a pro zatížení do 1,5 kPa  (150 kg/m2)</t>
  </si>
  <si>
    <t>m.č. 2.01 : (0,62+0,59)*0,4*(3,41+0,25)</t>
  </si>
  <si>
    <t>965082933R00</t>
  </si>
  <si>
    <t>Odstranění násypu pod podlahami a ochranného na střechách tloušťky do 200 mm, plochy přes 2 m2</t>
  </si>
  <si>
    <t>m.č. 1.01 : 60,62*0,16</t>
  </si>
  <si>
    <t>m.č. 2.01 : 61,58*0,16</t>
  </si>
  <si>
    <t>m.č. 2.02 : 29,59*0,16</t>
  </si>
  <si>
    <t>m.č. 2.03 : 46,8*0,16</t>
  </si>
  <si>
    <t>978013191R00</t>
  </si>
  <si>
    <t>Otlučení omítek vápenných nebo vápenocementových vnitřních s vyškrabáním spár, s očištěním zdiva stěn, v rozsahu do 100 %</t>
  </si>
  <si>
    <t>Položka pořadí 6 : 56,15000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</si>
  <si>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</si>
  <si>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</si>
  <si>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</si>
  <si>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D.1.1.6, Z3 : 4</t>
  </si>
  <si>
    <t>979011111R00</t>
  </si>
  <si>
    <t>Svislá doprava suti a vybouraných hmot za prvé podlaží nad nebo pod základním podlažím</t>
  </si>
  <si>
    <t>t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</si>
  <si>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</si>
  <si>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</si>
  <si>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</si>
  <si>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</si>
  <si>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</si>
  <si>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</si>
  <si>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</si>
  <si>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</si>
  <si>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</si>
  <si>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</si>
  <si>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979093111R00</t>
  </si>
  <si>
    <t>Uložení suti na skládku bez zhutnění</t>
  </si>
  <si>
    <t>800-6</t>
  </si>
  <si>
    <t>s hrubým urovnáním,</t>
  </si>
  <si>
    <t>999281105R00</t>
  </si>
  <si>
    <t xml:space="preserve">Přesun hmot pro opravy a údržbu objektů pro opravy a údržbu dosavadních objektů včetně vnějších plášťů_x000D_
 výšky do 6 m,  </t>
  </si>
  <si>
    <t>POL7_</t>
  </si>
  <si>
    <t>oborů 801, 803, 811 a 812</t>
  </si>
  <si>
    <t>713121111RT1</t>
  </si>
  <si>
    <t>Montáž tepelné izolace podlah  jednovrstvá, bez dodávky materiálu</t>
  </si>
  <si>
    <t>800-713</t>
  </si>
  <si>
    <t>713191100RT9</t>
  </si>
  <si>
    <t>Izolace tepelné běžných konstrukcí - doplňky položení separační fólie, včetně dodávky PE fólie</t>
  </si>
  <si>
    <t>28375327R</t>
  </si>
  <si>
    <t>páska dilatační extrudovaný PE; š = 80 mm; tl. 5 mm; l = 50 000 mm</t>
  </si>
  <si>
    <t>m</t>
  </si>
  <si>
    <t>SPCM</t>
  </si>
  <si>
    <t>m.č. 1.01 : 31,14</t>
  </si>
  <si>
    <t>m.č. 2.01 : 31,84</t>
  </si>
  <si>
    <t>m.č. 2.02 : 21,9</t>
  </si>
  <si>
    <t>m.č. 2.03 : 27,42</t>
  </si>
  <si>
    <t>28376072R</t>
  </si>
  <si>
    <t>deska izolační kročejová; pěnový polystyren; rovná hrana; tl. 30,0 mm; tl. po zatížení 29,0 mm; součinitel tepelné vodivosti 0,038 W/mK; R = 0,790 m2K/W</t>
  </si>
  <si>
    <t>198,59*0,1</t>
  </si>
  <si>
    <t>735119140R00</t>
  </si>
  <si>
    <t>Otopná tělesa litinová článková montáž bez rozlišení, bez dodávky materiálu</t>
  </si>
  <si>
    <t>800-731</t>
  </si>
  <si>
    <t>Položka pořadí 28 : 13,00000</t>
  </si>
  <si>
    <t>735111810R00</t>
  </si>
  <si>
    <t>Demontáž radiátorů litinových článkových</t>
  </si>
  <si>
    <t>D.1.1.6, Z2 : 13</t>
  </si>
  <si>
    <t>735191910R00</t>
  </si>
  <si>
    <t>Ostatní opravy otopných těles napuštění vody do otopného systému včetně potrubí (bez kotle a ohříváků)_x000D_
 otopných těles</t>
  </si>
  <si>
    <t>soubor</t>
  </si>
  <si>
    <t>735494811R00</t>
  </si>
  <si>
    <t>Vypuštění vody z otopných soustav bez kotlů, ohříváků, zásobníků a nádrží</t>
  </si>
  <si>
    <t>( bez kotlů, ohříváků, zásobníků a nádrží )</t>
  </si>
  <si>
    <t>762522811R00</t>
  </si>
  <si>
    <t>Demontáž podlah s polštáři , z prken, tloušťky do 32 mm</t>
  </si>
  <si>
    <t>800-762</t>
  </si>
  <si>
    <t>762521811V00</t>
  </si>
  <si>
    <t>Demontáž podlah záklop desky Cetris tl. do 32 mm</t>
  </si>
  <si>
    <t>Demontáž stávajícího záklopu z Cetris desek tl. do 32 mm</t>
  </si>
  <si>
    <t>762521811V01</t>
  </si>
  <si>
    <t>Stěhování vnitřního vybavení včetně zakrytí</t>
  </si>
  <si>
    <t>kpl</t>
  </si>
  <si>
    <t>- m.č. 0.01, 1.01, 1.02, 1.03, 1.04, 2.01, 2.02, 2.03</t>
  </si>
  <si>
    <t>- vystěhování stávajícího vnitřního vybavení (stoly, židle, skříně, atd.)</t>
  </si>
  <si>
    <t>- zakrytí včetně dodávky plachty</t>
  </si>
  <si>
    <t>- zpět nastěhování na původní pozice</t>
  </si>
  <si>
    <t>767581801V00</t>
  </si>
  <si>
    <t>Demontáž SDK  podhledů včetně roštu</t>
  </si>
  <si>
    <t>demontáž, odvoz, uložení na skládku, skládkovné</t>
  </si>
  <si>
    <t>m.č. 1.02 : 27,9</t>
  </si>
  <si>
    <t>m.č. 1.03, 1.04 : 7,35*6,24</t>
  </si>
  <si>
    <t>Mezisoučet</t>
  </si>
  <si>
    <t>134,384*0,15</t>
  </si>
  <si>
    <t>767581801V01</t>
  </si>
  <si>
    <t>Demontáž podhledů kazetových</t>
  </si>
  <si>
    <t>- demontáž kazatového podhledu (rošt včetně SDK desek)</t>
  </si>
  <si>
    <t>- demontáž, odvoz, uložení na skládku, skládkovné</t>
  </si>
  <si>
    <t>m.č. 0.01 : 6,4*8,55</t>
  </si>
  <si>
    <t>776101115R00</t>
  </si>
  <si>
    <t>Přípravné práce vyrovnání podkladů samonivelační hmotou</t>
  </si>
  <si>
    <t>800-775</t>
  </si>
  <si>
    <t>položky neobsahují žádný materiál</t>
  </si>
  <si>
    <t>776101121R00</t>
  </si>
  <si>
    <t>Přípravné práce penetrace podkladu</t>
  </si>
  <si>
    <t>Položka pořadí 35 : 198,59000</t>
  </si>
  <si>
    <t>776422110R00</t>
  </si>
  <si>
    <t>Lepení soklíků PVC a napojení krytiny na stěnu ukončení krytiny u stěny lepeným soklíkem</t>
  </si>
  <si>
    <t>včetně soklové lišty.</t>
  </si>
  <si>
    <t>776511810R00</t>
  </si>
  <si>
    <t>Odstranění povlakových podlah z nášlapné plochy lepených, bez podložky, z ploch přes 20 m2</t>
  </si>
  <si>
    <t>776522100R00</t>
  </si>
  <si>
    <t xml:space="preserve">Lepení povlakových podlah z plastů  Lepení povlakových podlah z plastů - pásy z PVC, montáž,  </t>
  </si>
  <si>
    <t>24616010R</t>
  </si>
  <si>
    <t>penetrační hmota vodou ředitelná; disperzní, minerální; zvýšení přilnavosti, úprava savosti podkladu, zpevnění, pod stěrkové hmoty; pro interiér i exteriér; tekutá</t>
  </si>
  <si>
    <t>kg</t>
  </si>
  <si>
    <t>198,59*0,2</t>
  </si>
  <si>
    <t>283424021R</t>
  </si>
  <si>
    <t>lišta fabion; podlahová; materiál PVC; š = 16,0 mm; h = 24,0 mm</t>
  </si>
  <si>
    <t>Položka pořadí 37 : 112,30000</t>
  </si>
  <si>
    <t>284123300S</t>
  </si>
  <si>
    <t>Podlahovina PVC tl. 3 mm š. 2 m</t>
  </si>
  <si>
    <t>Celková tloušťka		3,0-3,3 mm</t>
  </si>
  <si>
    <t>Tloušťka nášlapné vrstvy:	min. 1 mm</t>
  </si>
  <si>
    <t>Šíře role:			2,0 m</t>
  </si>
  <si>
    <t>Hořlavost (dle EN 13 501-1):	Cfl-s1</t>
  </si>
  <si>
    <t>Zátěžová třída:		34-42</t>
  </si>
  <si>
    <t>Kluznost (dle DIN 51 130):	R10</t>
  </si>
  <si>
    <t>Třída otěru:		T</t>
  </si>
  <si>
    <t>Rozměrová stálost:		&lt;0,4 %</t>
  </si>
  <si>
    <t>Kročejová neprůzvučnost	16 dB</t>
  </si>
  <si>
    <t>Antibakteriální úprava:	ano</t>
  </si>
  <si>
    <t>58556678776R</t>
  </si>
  <si>
    <t>vyrovnávací stěrka cementová; pro podlahy; samonivelační; pro interiér; tl. vrstvy 2,0 až 30,0 mm</t>
  </si>
  <si>
    <t xml:space="preserve">t     </t>
  </si>
  <si>
    <t>198,59*1,7*5/1000</t>
  </si>
  <si>
    <t>998776101R00</t>
  </si>
  <si>
    <t>Přesun hmot pro podlahy povlakové v objektech výšky do 6 m</t>
  </si>
  <si>
    <t>vodorovně do 50 m</t>
  </si>
  <si>
    <t>784191101R00</t>
  </si>
  <si>
    <t>Příprava povrchu Penetrace (napouštění) podkladu disperzní, jednonásobná</t>
  </si>
  <si>
    <t>800-784</t>
  </si>
  <si>
    <t>Položka pořadí 47 : 78,65000</t>
  </si>
  <si>
    <t>Položka pořadí 48 : 365,28640</t>
  </si>
  <si>
    <t>784423271R00</t>
  </si>
  <si>
    <t>Malby vápenné se začištěním v místnostech do 3,8 m, jednobarevné s bílým stropem, dvojnásobné s dvojnásobným pačokováním</t>
  </si>
  <si>
    <t>784125212R00</t>
  </si>
  <si>
    <t>Malby z malířských směsí otěruvzdorných,  , bílé, dvojnásobné</t>
  </si>
  <si>
    <t>nové stěny: : 6,05*3,25*4</t>
  </si>
  <si>
    <t>784165111R00</t>
  </si>
  <si>
    <t>Malby z malířských směsí otěruvzdorných,  , bělost 97 %, jednonásobné</t>
  </si>
  <si>
    <t>m.č. 1.01 : 31,14*3,26</t>
  </si>
  <si>
    <t>m.č. 2.01 : 31,84*3,25</t>
  </si>
  <si>
    <t>m.č. 2.02 : 21,9*3,25</t>
  </si>
  <si>
    <t>m.č. 2.03 : 27,42*3,25</t>
  </si>
  <si>
    <t>210010321R00</t>
  </si>
  <si>
    <t>Montáž krabice plastové univerzální, kruhové,  ,  ,  , se zapojením</t>
  </si>
  <si>
    <t>kus</t>
  </si>
  <si>
    <t>POL1_1</t>
  </si>
  <si>
    <t>210201221V00</t>
  </si>
  <si>
    <t>demontáž stávajícího svítidla</t>
  </si>
  <si>
    <t>- včetně likvidace</t>
  </si>
  <si>
    <t>- demontáž v místnostech 0.01</t>
  </si>
  <si>
    <t>210201221V01</t>
  </si>
  <si>
    <t>demontáž a zpětná montáž stávajících svítidel</t>
  </si>
  <si>
    <t>- demontáž a zpětná montáž svítidel v místnostech m.č. 1.02, 1.03, 1.04, 0.00 (chodba vstup)</t>
  </si>
  <si>
    <t>210201521V00</t>
  </si>
  <si>
    <t>Montáž  LED svítidlo stropní přisazené</t>
  </si>
  <si>
    <t>721000V00</t>
  </si>
  <si>
    <t>výpočet osvětlení pro zvolený typ svítidel</t>
  </si>
  <si>
    <t>34109515R</t>
  </si>
  <si>
    <t>kabel CYKYLo; instalační vícežilový; pevné uložení vnitřní; Cu plné holé jádro, tvar jádra RE-kulatý jednodrát; počet žil 3; teplota použití -30 až 70 °C; průřez vodiče 1,5 mm2; odolný proti šíření plamene; barva pláště černý</t>
  </si>
  <si>
    <t>36*2,5</t>
  </si>
  <si>
    <t>348360111R</t>
  </si>
  <si>
    <t>LED svítidlo nerezové průmyslové, prachotěsné, vodotěsné; IP 65; 10 W; typ modulu 1 x 1300 lm, spektrum 840; max.teplota okolí 35 °C; min.teplota okolí -20 °C; použití: pro průmyslové vnitřní i venkovní zastřešené prostory, sklady, garáže, dílny; mat.tělesa nerezový plech, nárazuvzdorný, chemicky odolný; difuzor (světelně činný kryt) translucentní tepelně tvrzené bezpečnostní sklo; upevnění pomocí vrutů přímo na strop nebo stěnu, zavěšením na strop pomocí lankových závěsů; délka 705 mm; šířka 135 mm; výška 95 mm</t>
  </si>
  <si>
    <t>317941123R00</t>
  </si>
  <si>
    <t>Osazení ocelových válcovaných nosníků na zdivu bez dodávky materiálu, výšky od 140 do 220 mm</t>
  </si>
  <si>
    <t>profilu I, nebo IE, nebo U, nebo UE, nebo L</t>
  </si>
  <si>
    <t xml:space="preserve">D.1.2.2c : </t>
  </si>
  <si>
    <t>Položka pořadí 7 : 2,64624</t>
  </si>
  <si>
    <t>Položka pořadí 8 : 6,11436</t>
  </si>
  <si>
    <t>411321414R00</t>
  </si>
  <si>
    <t>Beton stropů železový stropů deskových, desek plochých střech, desek balkónových, desek hřibových stropů včetně hlavic hřibových sloupů, železový (bez výztuže) třídy C 25/30</t>
  </si>
  <si>
    <t>1.01: : 60,6*(0,06+0,025)</t>
  </si>
  <si>
    <t>2.01: : 61,6*(0,06+0,025)</t>
  </si>
  <si>
    <t>2.02: : 30,0*(0,06+0,025)</t>
  </si>
  <si>
    <t>2.03: : 46,8*(0,06+0,025)</t>
  </si>
  <si>
    <t>411361921R00</t>
  </si>
  <si>
    <t>Výztuž stropů ze svařovaných sítí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</si>
  <si>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</si>
  <si>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 xml:space="preserve">D.12.2.a : </t>
  </si>
  <si>
    <t>KD 36: : 0,00211*3,0*2,0*48</t>
  </si>
  <si>
    <t>413232221RT2</t>
  </si>
  <si>
    <t>Zazdívka zhlaví jakýmikoliv cihlami pálenými válcovaných nosníků výšky přes 150 do 300 mm</t>
  </si>
  <si>
    <t>D.1.2.2c : 80</t>
  </si>
  <si>
    <t>13281020R</t>
  </si>
  <si>
    <t>ocel betonářská kruhová tyč 10216; hladká; d = 6,0 mm</t>
  </si>
  <si>
    <t>pol 2: : 0,00222*0,44*148*1,05</t>
  </si>
  <si>
    <t>13281045R</t>
  </si>
  <si>
    <t>ocel betonářská kruhová tyč 10216; hladká; d = 10,0 mm</t>
  </si>
  <si>
    <t xml:space="preserve">D.1.2.2.c: : </t>
  </si>
  <si>
    <t>pol. 1: : 0,0062*0,3*148*1,05</t>
  </si>
  <si>
    <t>13480915R</t>
  </si>
  <si>
    <t>tyč ocelová profilová válcovaná za tepla 11375 (S235JR); průřez I; výška 200 mm</t>
  </si>
  <si>
    <t>D.1.2.2c : 0,0262*(6,68*14)*1,08</t>
  </si>
  <si>
    <t>13480920R</t>
  </si>
  <si>
    <t>tyč ocelová profilová válcovaná za tepla 11375 (S235JR); průřez I; výška 220 mm</t>
  </si>
  <si>
    <t>D.1.2.2c : 0,0311*(7,09*11+7,03*11+6,68*4)*1,08</t>
  </si>
  <si>
    <t>15484110R</t>
  </si>
  <si>
    <t>profil ocelový trapézový 40/160; tl. 0,63 mm; výška vlny 38,0 mm; žárově poaluzinkováno; délka 2 - 12 m; prosvětlovací provedení, antikondenzační provedení, délka pod 2m, skružování do táhlých oblouků</t>
  </si>
  <si>
    <t>D.1.2.2b : (36,3+11,5+22,9+16,6+100,9+19,9+16,1+12,7)*1,15</t>
  </si>
  <si>
    <t>973031336R00</t>
  </si>
  <si>
    <t>Vysekání v cihelném zdivu výklenků a kapes kapes na jakoukoliv maltu vápennou nebo vápenocementovou, plochy do 0,16 m2, hloubky do 450 mm</t>
  </si>
  <si>
    <t>Včetně pomocného lešení o výšce podlahy do 1900 mm a pro zatížení do 1,5 kPa  (150 kg/m2).</t>
  </si>
  <si>
    <t>974031666R00</t>
  </si>
  <si>
    <t>Vysekání rýh v jakémkoliv zdivu cihelném pro vtahování nosníků do zdí, před vybouráním otvorů_x000D_
 do hloubky 150 mm, při výšce nosníku do 250 mm</t>
  </si>
  <si>
    <t>D.1.2.2c : 80*0,4</t>
  </si>
  <si>
    <t>975021311R00</t>
  </si>
  <si>
    <t>Podchycování nadzákladového zdiva pod stropem při tloušťce zdiva přes 450 do 600 mm</t>
  </si>
  <si>
    <t>nad vybouraným otvorem pro jakoukoliv délku podchycení s vybouráním otvorů pro provléknutí vynášecích trámů pro podchycení zdi, oboustranného vynesení podchycené konstrukce,</t>
  </si>
  <si>
    <t>D.1.2.2c : 6,6*2</t>
  </si>
  <si>
    <t>979011335R00</t>
  </si>
  <si>
    <t>Svislá doprava suti a vybouraných hmot shozem pronájem rukávu proti prachu dl.15 m</t>
  </si>
  <si>
    <t>den</t>
  </si>
  <si>
    <t>14</t>
  </si>
  <si>
    <t>979011311R00</t>
  </si>
  <si>
    <t>Svislá doprava suti a vybouraných hmot shozem s naložením suti do shozu</t>
  </si>
  <si>
    <t>979082121R00</t>
  </si>
  <si>
    <t>Vnitrostaveništní doprava suti a vybouraných hmot příplatek k ceně za každých dalších 5 m</t>
  </si>
  <si>
    <t>999281108R00</t>
  </si>
  <si>
    <t xml:space="preserve">Přesun hmot pro opravy a údržbu objektů pro opravy a údržbu dosavadních objektů včetně vnějších plášťů_x000D_
 výšky do 12 m,  </t>
  </si>
  <si>
    <t>210010301R00</t>
  </si>
  <si>
    <t>Montáž krabice plastové přístrojové, kruhové,  ,  ,  , bez zapojení</t>
  </si>
  <si>
    <t>POL1_9</t>
  </si>
  <si>
    <t>210110041R00</t>
  </si>
  <si>
    <t>Montáž spínače zapuštěného a polozapuštěného včetně zapojení, jednopólového,  , řazení 1</t>
  </si>
  <si>
    <t>210110043R00</t>
  </si>
  <si>
    <t>Montáž spínače zapuštěného a polozapuštěného včetně zapojení, sériového,  , řazení 5</t>
  </si>
  <si>
    <t>210800101R00</t>
  </si>
  <si>
    <t>Montáž kabelu CYKY 750 V, 2 x 1,5 mm2, uloženého pod omítkou</t>
  </si>
  <si>
    <t>210800105R00</t>
  </si>
  <si>
    <t>Montáž kabelu CYKY 750 V, 3 x 1,5 mm2, uloženého pod omítkou</t>
  </si>
  <si>
    <t>R</t>
  </si>
  <si>
    <t>LED svítidlo přisazené stropní "D" dodávka a montáž</t>
  </si>
  <si>
    <t>Dle výkresové části D.1.4.1.b-01</t>
  </si>
  <si>
    <t>LED svítidlo přisazené stropní "E" dodávka a montáž</t>
  </si>
  <si>
    <t>POL12_1</t>
  </si>
  <si>
    <t>34111000R</t>
  </si>
  <si>
    <t>kabel CYKY; instalační; pro pevné uložení ve vnitřních a venk.prostorách v zemi, betonu; Cu plné holé jádro, tvar jádra RE-kulatý jednodrát; počet a průřez žil 2x1,5mm2; počet žil 2; teplota použití -30 až 70 °C; max.provoz.teplota při zkratu 160 °C; min.teplota pokládky -5 °C; průřez vodiče 1,5 mm2; samozhášivý; odolnost vůči UV záření; barva pláště černá</t>
  </si>
  <si>
    <t>POL3_0</t>
  </si>
  <si>
    <t>3x1,05=3,15m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</si>
  <si>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</si>
  <si>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</si>
  <si>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95x1,05=99,75m</t>
  </si>
  <si>
    <t>Přístroj spínače jednopólového</t>
  </si>
  <si>
    <t>Přístroj přepínače sériového</t>
  </si>
  <si>
    <t>POL12_0</t>
  </si>
  <si>
    <t>Kryt spínače kolébkového</t>
  </si>
  <si>
    <t>Kryt spínače kolébkového dělený</t>
  </si>
  <si>
    <t>Rámeček pro elektroinstalační přístroje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</si>
  <si>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</si>
  <si>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</si>
  <si>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34571562R</t>
  </si>
  <si>
    <t>krabice elektroinstalační pod omítku; rozvodná s víčkem a svorkovnicí; mat. PVC samozhášivé; teplot.rozsah -5 až 60 °C; rozměry-průměr,hloubka pr.103x50 mm</t>
  </si>
  <si>
    <t>RTS 17/ I</t>
  </si>
  <si>
    <t>Vysekání drážky ve zdi a uvedení do původního stavu po uložení kabelu</t>
  </si>
  <si>
    <t>905      R00</t>
  </si>
  <si>
    <t>Hzs-revize provoz.souboru a st.obj.</t>
  </si>
  <si>
    <t>hod</t>
  </si>
  <si>
    <t>Prav.M</t>
  </si>
  <si>
    <t>POL10_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</si>
</sst>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KU33X6rmtEKaiOcty0Wkf5eI69HqExsYNEw76F1JjTMw2SHw+dFVapsW+y1t+ss64at55YR+XjhHOZJp6+35OQ==" saltValue="lLsf8Pf6YZRcXVK1cqBL/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87" t="s">
        <v>41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1" t="s">
        <v>22</v>
      </c>
      <c r="C2" s="102"/>
      <c r="D2" s="103" t="s">
        <v>44</v>
      </c>
      <c r="E2" s="104" t="s">
        <v>45</v>
      </c>
      <c r="F2" s="105"/>
      <c r="G2" s="105"/>
      <c r="H2" s="105"/>
      <c r="I2" s="105"/>
      <c r="J2" s="106"/>
      <c r="O2" s="2"/>
    </row>
    <row r="3" spans="1:15" ht="27" hidden="1" customHeight="1" x14ac:dyDescent="0.2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 x14ac:dyDescent="0.2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 x14ac:dyDescent="0.2">
      <c r="A5" s="3"/>
      <c r="B5" s="42" t="s">
        <v>42</v>
      </c>
      <c r="C5" s="4"/>
      <c r="D5" s="117" t="s">
        <v>46</v>
      </c>
      <c r="E5" s="24"/>
      <c r="F5" s="24"/>
      <c r="G5" s="24"/>
      <c r="H5" s="26" t="s">
        <v>40</v>
      </c>
      <c r="I5" s="117" t="s">
        <v>50</v>
      </c>
      <c r="J5" s="10"/>
    </row>
    <row r="6" spans="1:15" ht="15.75" customHeight="1" x14ac:dyDescent="0.2">
      <c r="A6" s="3"/>
      <c r="B6" s="37"/>
      <c r="C6" s="24"/>
      <c r="D6" s="117" t="s">
        <v>47</v>
      </c>
      <c r="E6" s="24"/>
      <c r="F6" s="24"/>
      <c r="G6" s="24"/>
      <c r="H6" s="26" t="s">
        <v>34</v>
      </c>
      <c r="I6" s="117" t="s">
        <v>51</v>
      </c>
      <c r="J6" s="10"/>
    </row>
    <row r="7" spans="1:15" ht="15.75" customHeight="1" x14ac:dyDescent="0.2">
      <c r="A7" s="3"/>
      <c r="B7" s="38"/>
      <c r="C7" s="25"/>
      <c r="D7" s="119" t="s">
        <v>49</v>
      </c>
      <c r="E7" s="118" t="s">
        <v>48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20" t="s">
        <v>52</v>
      </c>
      <c r="E8" s="4"/>
      <c r="F8" s="4"/>
      <c r="G8" s="41"/>
      <c r="H8" s="26" t="s">
        <v>40</v>
      </c>
      <c r="I8" s="117" t="s">
        <v>55</v>
      </c>
      <c r="J8" s="10"/>
    </row>
    <row r="9" spans="1:15" ht="15.75" hidden="1" customHeight="1" x14ac:dyDescent="0.2">
      <c r="A9" s="3"/>
      <c r="B9" s="3"/>
      <c r="C9" s="4"/>
      <c r="D9" s="120" t="s">
        <v>53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122" t="s">
        <v>49</v>
      </c>
      <c r="E10" s="121" t="s">
        <v>54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3"/>
      <c r="E11" s="123"/>
      <c r="F11" s="123"/>
      <c r="G11" s="123"/>
      <c r="H11" s="26" t="s">
        <v>40</v>
      </c>
      <c r="I11" s="128"/>
      <c r="J11" s="10"/>
    </row>
    <row r="12" spans="1:15" ht="15.75" customHeight="1" x14ac:dyDescent="0.2">
      <c r="A12" s="3"/>
      <c r="B12" s="37"/>
      <c r="C12" s="24"/>
      <c r="D12" s="124"/>
      <c r="E12" s="124"/>
      <c r="F12" s="124"/>
      <c r="G12" s="124"/>
      <c r="H12" s="26" t="s">
        <v>34</v>
      </c>
      <c r="I12" s="128"/>
      <c r="J12" s="10"/>
    </row>
    <row r="13" spans="1:15" ht="15.75" customHeight="1" x14ac:dyDescent="0.2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93"/>
      <c r="F15" s="93"/>
      <c r="G15" s="94"/>
      <c r="H15" s="94"/>
      <c r="I15" s="94" t="s">
        <v>29</v>
      </c>
      <c r="J15" s="95"/>
    </row>
    <row r="16" spans="1:15" ht="23.25" customHeight="1" x14ac:dyDescent="0.2">
      <c r="A16" s="191" t="s">
        <v>24</v>
      </c>
      <c r="B16" s="52" t="s">
        <v>24</v>
      </c>
      <c r="C16" s="53"/>
      <c r="D16" s="54"/>
      <c r="E16" s="80"/>
      <c r="F16" s="81"/>
      <c r="G16" s="80"/>
      <c r="H16" s="81"/>
      <c r="I16" s="80">
        <f>SUMIF(F55:F72,A16,I55:I72)+SUMIF(F55:F72,"PSU",I55:I72)</f>
        <v>0</v>
      </c>
      <c r="J16" s="82"/>
    </row>
    <row r="17" spans="1:10" ht="23.25" customHeight="1" x14ac:dyDescent="0.2">
      <c r="A17" s="191" t="s">
        <v>25</v>
      </c>
      <c r="B17" s="52" t="s">
        <v>25</v>
      </c>
      <c r="C17" s="53"/>
      <c r="D17" s="54"/>
      <c r="E17" s="80"/>
      <c r="F17" s="81"/>
      <c r="G17" s="80"/>
      <c r="H17" s="81"/>
      <c r="I17" s="80">
        <f>SUMIF(F55:F72,A17,I55:I72)</f>
        <v>0</v>
      </c>
      <c r="J17" s="82"/>
    </row>
    <row r="18" spans="1:10" ht="23.25" customHeight="1" x14ac:dyDescent="0.2">
      <c r="A18" s="191" t="s">
        <v>26</v>
      </c>
      <c r="B18" s="52" t="s">
        <v>26</v>
      </c>
      <c r="C18" s="53"/>
      <c r="D18" s="54"/>
      <c r="E18" s="80"/>
      <c r="F18" s="81"/>
      <c r="G18" s="80"/>
      <c r="H18" s="81"/>
      <c r="I18" s="80">
        <f>SUMIF(F55:F72,A18,I55:I72)</f>
        <v>0</v>
      </c>
      <c r="J18" s="82"/>
    </row>
    <row r="19" spans="1:10" ht="23.25" customHeight="1" x14ac:dyDescent="0.2">
      <c r="A19" s="191" t="s">
        <v>105</v>
      </c>
      <c r="B19" s="52" t="s">
        <v>27</v>
      </c>
      <c r="C19" s="53"/>
      <c r="D19" s="54"/>
      <c r="E19" s="80"/>
      <c r="F19" s="81"/>
      <c r="G19" s="80"/>
      <c r="H19" s="81"/>
      <c r="I19" s="80">
        <f>SUMIF(F55:F72,A19,I55:I72)</f>
        <v>0</v>
      </c>
      <c r="J19" s="82"/>
    </row>
    <row r="20" spans="1:10" ht="23.25" customHeight="1" x14ac:dyDescent="0.2">
      <c r="A20" s="191" t="s">
        <v>106</v>
      </c>
      <c r="B20" s="52" t="s">
        <v>28</v>
      </c>
      <c r="C20" s="53"/>
      <c r="D20" s="54"/>
      <c r="E20" s="80"/>
      <c r="F20" s="81"/>
      <c r="G20" s="80"/>
      <c r="H20" s="81"/>
      <c r="I20" s="80">
        <f>SUMIF(F55:F72,A20,I55:I72)</f>
        <v>0</v>
      </c>
      <c r="J20" s="82"/>
    </row>
    <row r="21" spans="1:10" ht="23.25" customHeight="1" x14ac:dyDescent="0.2">
      <c r="A21" s="3"/>
      <c r="B21" s="69" t="s">
        <v>29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4" t="s">
        <v>35</v>
      </c>
      <c r="C29" s="170"/>
      <c r="D29" s="170"/>
      <c r="E29" s="170"/>
      <c r="F29" s="170"/>
      <c r="G29" s="171">
        <f>IF(A29&gt;50, ROUNDUP(A27, 0), ROUNDDOWN(A27, 0))</f>
        <v>0</v>
      </c>
      <c r="H29" s="171"/>
      <c r="I29" s="171"/>
      <c r="J29" s="172" t="s">
        <v>70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43490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 t="s">
        <v>43</v>
      </c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 x14ac:dyDescent="0.2">
      <c r="A38" s="133" t="s">
        <v>37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56</v>
      </c>
      <c r="C39" s="144"/>
      <c r="D39" s="145"/>
      <c r="E39" s="145"/>
      <c r="F39" s="146">
        <f>'01 1 Pol'!AE24+'D.1.1 01 Pol'!AE238+'D.1.2 01 Pol'!AE64+'D.1.4.4.1 01 Pol'!AE33</f>
        <v>0</v>
      </c>
      <c r="G39" s="147">
        <f>'01 1 Pol'!AF24+'D.1.1 01 Pol'!AF238+'D.1.2 01 Pol'!AF64+'D.1.4.4.1 01 Pol'!AF33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3">
        <v>2</v>
      </c>
      <c r="B40" s="150" t="s">
        <v>57</v>
      </c>
      <c r="C40" s="151" t="s">
        <v>58</v>
      </c>
      <c r="D40" s="152"/>
      <c r="E40" s="152"/>
      <c r="F40" s="153">
        <f>'01 1 Pol'!AE24</f>
        <v>0</v>
      </c>
      <c r="G40" s="154">
        <f>'01 1 Pol'!AF24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3">
        <v>3</v>
      </c>
      <c r="B41" s="156" t="s">
        <v>59</v>
      </c>
      <c r="C41" s="144" t="s">
        <v>58</v>
      </c>
      <c r="D41" s="145"/>
      <c r="E41" s="145"/>
      <c r="F41" s="157">
        <f>'01 1 Pol'!AE24</f>
        <v>0</v>
      </c>
      <c r="G41" s="148">
        <f>'01 1 Pol'!AF24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3">
        <v>2</v>
      </c>
      <c r="B42" s="150" t="s">
        <v>60</v>
      </c>
      <c r="C42" s="151" t="s">
        <v>61</v>
      </c>
      <c r="D42" s="152"/>
      <c r="E42" s="152"/>
      <c r="F42" s="153">
        <f>'D.1.1 01 Pol'!AE238</f>
        <v>0</v>
      </c>
      <c r="G42" s="154">
        <f>'D.1.1 01 Pol'!AF238</f>
        <v>0</v>
      </c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3">
        <v>3</v>
      </c>
      <c r="B43" s="156" t="s">
        <v>57</v>
      </c>
      <c r="C43" s="144" t="s">
        <v>62</v>
      </c>
      <c r="D43" s="145"/>
      <c r="E43" s="145"/>
      <c r="F43" s="157">
        <f>'D.1.1 01 Pol'!AE238</f>
        <v>0</v>
      </c>
      <c r="G43" s="148">
        <f>'D.1.1 01 Pol'!AF238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3">
        <v>2</v>
      </c>
      <c r="B44" s="150" t="s">
        <v>63</v>
      </c>
      <c r="C44" s="151" t="s">
        <v>64</v>
      </c>
      <c r="D44" s="152"/>
      <c r="E44" s="152"/>
      <c r="F44" s="153">
        <f>'D.1.2 01 Pol'!AE64</f>
        <v>0</v>
      </c>
      <c r="G44" s="154">
        <f>'D.1.2 01 Pol'!AF64</f>
        <v>0</v>
      </c>
      <c r="H44" s="154">
        <f>(F44*SazbaDPH1/100)+(G44*SazbaDPH2/100)</f>
        <v>0</v>
      </c>
      <c r="I44" s="154">
        <f>F44+G44+H44</f>
        <v>0</v>
      </c>
      <c r="J44" s="155" t="str">
        <f>IF(CenaCelkemVypocet=0,"",I44/CenaCelkemVypocet*100)</f>
        <v/>
      </c>
    </row>
    <row r="45" spans="1:10" ht="25.5" customHeight="1" x14ac:dyDescent="0.2">
      <c r="A45" s="133">
        <v>3</v>
      </c>
      <c r="B45" s="156" t="s">
        <v>57</v>
      </c>
      <c r="C45" s="144" t="s">
        <v>65</v>
      </c>
      <c r="D45" s="145"/>
      <c r="E45" s="145"/>
      <c r="F45" s="157">
        <f>'D.1.2 01 Pol'!AE64</f>
        <v>0</v>
      </c>
      <c r="G45" s="148">
        <f>'D.1.2 01 Pol'!AF64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3">
        <v>2</v>
      </c>
      <c r="B46" s="150" t="s">
        <v>66</v>
      </c>
      <c r="C46" s="151" t="s">
        <v>67</v>
      </c>
      <c r="D46" s="152"/>
      <c r="E46" s="152"/>
      <c r="F46" s="153">
        <f>'D.1.4.4.1 01 Pol'!AE33</f>
        <v>0</v>
      </c>
      <c r="G46" s="154">
        <f>'D.1.4.4.1 01 Pol'!AF33</f>
        <v>0</v>
      </c>
      <c r="H46" s="154">
        <f>(F46*SazbaDPH1/100)+(G46*SazbaDPH2/100)</f>
        <v>0</v>
      </c>
      <c r="I46" s="154">
        <f>F46+G46+H46</f>
        <v>0</v>
      </c>
      <c r="J46" s="155" t="str">
        <f>IF(CenaCelkemVypocet=0,"",I46/CenaCelkemVypocet*100)</f>
        <v/>
      </c>
    </row>
    <row r="47" spans="1:10" ht="25.5" customHeight="1" x14ac:dyDescent="0.2">
      <c r="A47" s="133">
        <v>3</v>
      </c>
      <c r="B47" s="156" t="s">
        <v>57</v>
      </c>
      <c r="C47" s="144" t="s">
        <v>68</v>
      </c>
      <c r="D47" s="145"/>
      <c r="E47" s="145"/>
      <c r="F47" s="157">
        <f>'D.1.4.4.1 01 Pol'!AE33</f>
        <v>0</v>
      </c>
      <c r="G47" s="148">
        <f>'D.1.4.4.1 01 Pol'!AF33</f>
        <v>0</v>
      </c>
      <c r="H47" s="148">
        <f>(F47*SazbaDPH1/100)+(G47*SazbaDPH2/100)</f>
        <v>0</v>
      </c>
      <c r="I47" s="148">
        <f>F47+G47+H47</f>
        <v>0</v>
      </c>
      <c r="J47" s="149" t="str">
        <f>IF(CenaCelkemVypocet=0,"",I47/CenaCelkemVypocet*100)</f>
        <v/>
      </c>
    </row>
    <row r="48" spans="1:10" ht="25.5" customHeight="1" x14ac:dyDescent="0.2">
      <c r="A48" s="133"/>
      <c r="B48" s="158" t="s">
        <v>69</v>
      </c>
      <c r="C48" s="159"/>
      <c r="D48" s="159"/>
      <c r="E48" s="160"/>
      <c r="F48" s="161">
        <f>SUMIF(A39:A47,"=1",F39:F47)</f>
        <v>0</v>
      </c>
      <c r="G48" s="162">
        <f>SUMIF(A39:A47,"=1",G39:G47)</f>
        <v>0</v>
      </c>
      <c r="H48" s="162">
        <f>SUMIF(A39:A47,"=1",H39:H47)</f>
        <v>0</v>
      </c>
      <c r="I48" s="162">
        <f>SUMIF(A39:A47,"=1",I39:I47)</f>
        <v>0</v>
      </c>
      <c r="J48" s="163">
        <f>SUMIF(A39:A47,"=1",J39:J47)</f>
        <v>0</v>
      </c>
    </row>
    <row r="52" spans="1:10" ht="15.75" x14ac:dyDescent="0.25">
      <c r="B52" s="173" t="s">
        <v>71</v>
      </c>
    </row>
    <row r="54" spans="1:10" ht="25.5" customHeight="1" x14ac:dyDescent="0.2">
      <c r="A54" s="174"/>
      <c r="B54" s="177" t="s">
        <v>17</v>
      </c>
      <c r="C54" s="177" t="s">
        <v>5</v>
      </c>
      <c r="D54" s="178"/>
      <c r="E54" s="178"/>
      <c r="F54" s="179" t="s">
        <v>72</v>
      </c>
      <c r="G54" s="179"/>
      <c r="H54" s="179"/>
      <c r="I54" s="179" t="s">
        <v>29</v>
      </c>
      <c r="J54" s="179" t="s">
        <v>0</v>
      </c>
    </row>
    <row r="55" spans="1:10" ht="25.5" customHeight="1" x14ac:dyDescent="0.2">
      <c r="A55" s="175"/>
      <c r="B55" s="180" t="s">
        <v>73</v>
      </c>
      <c r="C55" s="181" t="s">
        <v>74</v>
      </c>
      <c r="D55" s="182"/>
      <c r="E55" s="182"/>
      <c r="F55" s="187" t="s">
        <v>24</v>
      </c>
      <c r="G55" s="188"/>
      <c r="H55" s="188"/>
      <c r="I55" s="188">
        <f>'D.1.1 01 Pol'!G8+'D.1.2 01 Pol'!G8</f>
        <v>0</v>
      </c>
      <c r="J55" s="185" t="str">
        <f>IF(I73=0,"",I55/I73*100)</f>
        <v/>
      </c>
    </row>
    <row r="56" spans="1:10" ht="25.5" customHeight="1" x14ac:dyDescent="0.2">
      <c r="A56" s="175"/>
      <c r="B56" s="180" t="s">
        <v>75</v>
      </c>
      <c r="C56" s="181" t="s">
        <v>76</v>
      </c>
      <c r="D56" s="182"/>
      <c r="E56" s="182"/>
      <c r="F56" s="187" t="s">
        <v>24</v>
      </c>
      <c r="G56" s="188"/>
      <c r="H56" s="188"/>
      <c r="I56" s="188">
        <f>'D.1.1 01 Pol'!G14</f>
        <v>0</v>
      </c>
      <c r="J56" s="185" t="str">
        <f>IF(I73=0,"",I56/I73*100)</f>
        <v/>
      </c>
    </row>
    <row r="57" spans="1:10" ht="25.5" customHeight="1" x14ac:dyDescent="0.2">
      <c r="A57" s="175"/>
      <c r="B57" s="180" t="s">
        <v>77</v>
      </c>
      <c r="C57" s="181" t="s">
        <v>78</v>
      </c>
      <c r="D57" s="182"/>
      <c r="E57" s="182"/>
      <c r="F57" s="187" t="s">
        <v>24</v>
      </c>
      <c r="G57" s="188"/>
      <c r="H57" s="188"/>
      <c r="I57" s="188">
        <f>'D.1.2 01 Pol'!G14</f>
        <v>0</v>
      </c>
      <c r="J57" s="185" t="str">
        <f>IF(I73=0,"",I57/I73*100)</f>
        <v/>
      </c>
    </row>
    <row r="58" spans="1:10" ht="25.5" customHeight="1" x14ac:dyDescent="0.2">
      <c r="A58" s="175"/>
      <c r="B58" s="180" t="s">
        <v>79</v>
      </c>
      <c r="C58" s="181" t="s">
        <v>80</v>
      </c>
      <c r="D58" s="182"/>
      <c r="E58" s="182"/>
      <c r="F58" s="187" t="s">
        <v>24</v>
      </c>
      <c r="G58" s="188"/>
      <c r="H58" s="188"/>
      <c r="I58" s="188">
        <f>'D.1.2 01 Pol'!G27</f>
        <v>0</v>
      </c>
      <c r="J58" s="185" t="str">
        <f>IF(I73=0,"",I58/I73*100)</f>
        <v/>
      </c>
    </row>
    <row r="59" spans="1:10" ht="25.5" customHeight="1" x14ac:dyDescent="0.2">
      <c r="A59" s="175"/>
      <c r="B59" s="180" t="s">
        <v>81</v>
      </c>
      <c r="C59" s="181" t="s">
        <v>82</v>
      </c>
      <c r="D59" s="182"/>
      <c r="E59" s="182"/>
      <c r="F59" s="187" t="s">
        <v>24</v>
      </c>
      <c r="G59" s="188"/>
      <c r="H59" s="188"/>
      <c r="I59" s="188">
        <f>'D.1.1 01 Pol'!G32</f>
        <v>0</v>
      </c>
      <c r="J59" s="185" t="str">
        <f>IF(I73=0,"",I59/I73*100)</f>
        <v/>
      </c>
    </row>
    <row r="60" spans="1:10" ht="25.5" customHeight="1" x14ac:dyDescent="0.2">
      <c r="A60" s="175"/>
      <c r="B60" s="180" t="s">
        <v>83</v>
      </c>
      <c r="C60" s="181" t="s">
        <v>84</v>
      </c>
      <c r="D60" s="182"/>
      <c r="E60" s="182"/>
      <c r="F60" s="187" t="s">
        <v>24</v>
      </c>
      <c r="G60" s="188"/>
      <c r="H60" s="188"/>
      <c r="I60" s="188">
        <f>'D.1.1 01 Pol'!G48</f>
        <v>0</v>
      </c>
      <c r="J60" s="185" t="str">
        <f>IF(I73=0,"",I60/I73*100)</f>
        <v/>
      </c>
    </row>
    <row r="61" spans="1:10" ht="25.5" customHeight="1" x14ac:dyDescent="0.2">
      <c r="A61" s="175"/>
      <c r="B61" s="180" t="s">
        <v>85</v>
      </c>
      <c r="C61" s="181" t="s">
        <v>86</v>
      </c>
      <c r="D61" s="182"/>
      <c r="E61" s="182"/>
      <c r="F61" s="187" t="s">
        <v>24</v>
      </c>
      <c r="G61" s="188"/>
      <c r="H61" s="188"/>
      <c r="I61" s="188">
        <f>'D.1.1 01 Pol'!G52</f>
        <v>0</v>
      </c>
      <c r="J61" s="185" t="str">
        <f>IF(I73=0,"",I61/I73*100)</f>
        <v/>
      </c>
    </row>
    <row r="62" spans="1:10" ht="25.5" customHeight="1" x14ac:dyDescent="0.2">
      <c r="A62" s="175"/>
      <c r="B62" s="180" t="s">
        <v>87</v>
      </c>
      <c r="C62" s="181" t="s">
        <v>88</v>
      </c>
      <c r="D62" s="182"/>
      <c r="E62" s="182"/>
      <c r="F62" s="187" t="s">
        <v>24</v>
      </c>
      <c r="G62" s="188"/>
      <c r="H62" s="188"/>
      <c r="I62" s="188">
        <f>'D.1.1 01 Pol'!G55+'D.1.2 01 Pol'!G40</f>
        <v>0</v>
      </c>
      <c r="J62" s="185" t="str">
        <f>IF(I73=0,"",I62/I73*100)</f>
        <v/>
      </c>
    </row>
    <row r="63" spans="1:10" ht="25.5" customHeight="1" x14ac:dyDescent="0.2">
      <c r="A63" s="175"/>
      <c r="B63" s="180" t="s">
        <v>89</v>
      </c>
      <c r="C63" s="181" t="s">
        <v>90</v>
      </c>
      <c r="D63" s="182"/>
      <c r="E63" s="182"/>
      <c r="F63" s="187" t="s">
        <v>24</v>
      </c>
      <c r="G63" s="188"/>
      <c r="H63" s="188"/>
      <c r="I63" s="188">
        <f>'D.1.1 01 Pol'!G86+'D.1.2 01 Pol'!G60</f>
        <v>0</v>
      </c>
      <c r="J63" s="185" t="str">
        <f>IF(I73=0,"",I63/I73*100)</f>
        <v/>
      </c>
    </row>
    <row r="64" spans="1:10" ht="25.5" customHeight="1" x14ac:dyDescent="0.2">
      <c r="A64" s="175"/>
      <c r="B64" s="180" t="s">
        <v>91</v>
      </c>
      <c r="C64" s="181" t="s">
        <v>92</v>
      </c>
      <c r="D64" s="182"/>
      <c r="E64" s="182"/>
      <c r="F64" s="187" t="s">
        <v>25</v>
      </c>
      <c r="G64" s="188"/>
      <c r="H64" s="188"/>
      <c r="I64" s="188">
        <f>'D.1.1 01 Pol'!G89</f>
        <v>0</v>
      </c>
      <c r="J64" s="185" t="str">
        <f>IF(I73=0,"",I64/I73*100)</f>
        <v/>
      </c>
    </row>
    <row r="65" spans="1:10" ht="25.5" customHeight="1" x14ac:dyDescent="0.2">
      <c r="A65" s="175"/>
      <c r="B65" s="180" t="s">
        <v>93</v>
      </c>
      <c r="C65" s="181" t="s">
        <v>94</v>
      </c>
      <c r="D65" s="182"/>
      <c r="E65" s="182"/>
      <c r="F65" s="187" t="s">
        <v>25</v>
      </c>
      <c r="G65" s="188"/>
      <c r="H65" s="188"/>
      <c r="I65" s="188">
        <f>'D.1.1 01 Pol'!G115</f>
        <v>0</v>
      </c>
      <c r="J65" s="185" t="str">
        <f>IF(I73=0,"",I65/I73*100)</f>
        <v/>
      </c>
    </row>
    <row r="66" spans="1:10" ht="25.5" customHeight="1" x14ac:dyDescent="0.2">
      <c r="A66" s="175"/>
      <c r="B66" s="180" t="s">
        <v>95</v>
      </c>
      <c r="C66" s="181" t="s">
        <v>96</v>
      </c>
      <c r="D66" s="182"/>
      <c r="E66" s="182"/>
      <c r="F66" s="187" t="s">
        <v>25</v>
      </c>
      <c r="G66" s="188"/>
      <c r="H66" s="188"/>
      <c r="I66" s="188">
        <f>'D.1.1 01 Pol'!G123</f>
        <v>0</v>
      </c>
      <c r="J66" s="185" t="str">
        <f>IF(I73=0,"",I66/I73*100)</f>
        <v/>
      </c>
    </row>
    <row r="67" spans="1:10" ht="25.5" customHeight="1" x14ac:dyDescent="0.2">
      <c r="A67" s="175"/>
      <c r="B67" s="180" t="s">
        <v>97</v>
      </c>
      <c r="C67" s="181" t="s">
        <v>98</v>
      </c>
      <c r="D67" s="182"/>
      <c r="E67" s="182"/>
      <c r="F67" s="187" t="s">
        <v>25</v>
      </c>
      <c r="G67" s="188"/>
      <c r="H67" s="188"/>
      <c r="I67" s="188">
        <f>'D.1.1 01 Pol'!G142</f>
        <v>0</v>
      </c>
      <c r="J67" s="185" t="str">
        <f>IF(I73=0,"",I67/I73*100)</f>
        <v/>
      </c>
    </row>
    <row r="68" spans="1:10" ht="25.5" customHeight="1" x14ac:dyDescent="0.2">
      <c r="A68" s="175"/>
      <c r="B68" s="180" t="s">
        <v>99</v>
      </c>
      <c r="C68" s="181" t="s">
        <v>100</v>
      </c>
      <c r="D68" s="182"/>
      <c r="E68" s="182"/>
      <c r="F68" s="187" t="s">
        <v>25</v>
      </c>
      <c r="G68" s="188"/>
      <c r="H68" s="188"/>
      <c r="I68" s="188">
        <f>'D.1.1 01 Pol'!G155</f>
        <v>0</v>
      </c>
      <c r="J68" s="185" t="str">
        <f>IF(I73=0,"",I68/I73*100)</f>
        <v/>
      </c>
    </row>
    <row r="69" spans="1:10" ht="25.5" customHeight="1" x14ac:dyDescent="0.2">
      <c r="A69" s="175"/>
      <c r="B69" s="180" t="s">
        <v>101</v>
      </c>
      <c r="C69" s="181" t="s">
        <v>102</v>
      </c>
      <c r="D69" s="182"/>
      <c r="E69" s="182"/>
      <c r="F69" s="187" t="s">
        <v>25</v>
      </c>
      <c r="G69" s="188"/>
      <c r="H69" s="188"/>
      <c r="I69" s="188">
        <f>'D.1.1 01 Pol'!G206</f>
        <v>0</v>
      </c>
      <c r="J69" s="185" t="str">
        <f>IF(I73=0,"",I69/I73*100)</f>
        <v/>
      </c>
    </row>
    <row r="70" spans="1:10" ht="25.5" customHeight="1" x14ac:dyDescent="0.2">
      <c r="A70" s="175"/>
      <c r="B70" s="180" t="s">
        <v>103</v>
      </c>
      <c r="C70" s="181" t="s">
        <v>104</v>
      </c>
      <c r="D70" s="182"/>
      <c r="E70" s="182"/>
      <c r="F70" s="187" t="s">
        <v>26</v>
      </c>
      <c r="G70" s="188"/>
      <c r="H70" s="188"/>
      <c r="I70" s="188">
        <f>'D.1.1 01 Pol'!G225+'D.1.4.4.1 01 Pol'!G8</f>
        <v>0</v>
      </c>
      <c r="J70" s="185" t="str">
        <f>IF(I73=0,"",I70/I73*100)</f>
        <v/>
      </c>
    </row>
    <row r="71" spans="1:10" ht="25.5" customHeight="1" x14ac:dyDescent="0.2">
      <c r="A71" s="175"/>
      <c r="B71" s="180" t="s">
        <v>105</v>
      </c>
      <c r="C71" s="181" t="s">
        <v>27</v>
      </c>
      <c r="D71" s="182"/>
      <c r="E71" s="182"/>
      <c r="F71" s="187" t="s">
        <v>105</v>
      </c>
      <c r="G71" s="188"/>
      <c r="H71" s="188"/>
      <c r="I71" s="188">
        <f>'01 1 Pol'!G8</f>
        <v>0</v>
      </c>
      <c r="J71" s="185" t="str">
        <f>IF(I73=0,"",I71/I73*100)</f>
        <v/>
      </c>
    </row>
    <row r="72" spans="1:10" ht="25.5" customHeight="1" x14ac:dyDescent="0.2">
      <c r="A72" s="175"/>
      <c r="B72" s="180" t="s">
        <v>106</v>
      </c>
      <c r="C72" s="181" t="s">
        <v>28</v>
      </c>
      <c r="D72" s="182"/>
      <c r="E72" s="182"/>
      <c r="F72" s="187" t="s">
        <v>106</v>
      </c>
      <c r="G72" s="188"/>
      <c r="H72" s="188"/>
      <c r="I72" s="188">
        <f>'01 1 Pol'!G12</f>
        <v>0</v>
      </c>
      <c r="J72" s="185" t="str">
        <f>IF(I73=0,"",I72/I73*100)</f>
        <v/>
      </c>
    </row>
    <row r="73" spans="1:10" ht="25.5" customHeight="1" x14ac:dyDescent="0.2">
      <c r="A73" s="176"/>
      <c r="B73" s="183" t="s">
        <v>1</v>
      </c>
      <c r="C73" s="183"/>
      <c r="D73" s="184"/>
      <c r="E73" s="184"/>
      <c r="F73" s="189"/>
      <c r="G73" s="190"/>
      <c r="H73" s="190"/>
      <c r="I73" s="190">
        <f>SUM(I55:I72)</f>
        <v>0</v>
      </c>
      <c r="J73" s="186">
        <f>SUM(J55:J72)</f>
        <v>0</v>
      </c>
    </row>
    <row r="74" spans="1:10" x14ac:dyDescent="0.2">
      <c r="F74" s="131"/>
      <c r="G74" s="130"/>
      <c r="H74" s="131"/>
      <c r="I74" s="130"/>
      <c r="J74" s="132"/>
    </row>
    <row r="75" spans="1:10" x14ac:dyDescent="0.2">
      <c r="F75" s="131"/>
      <c r="G75" s="130"/>
      <c r="H75" s="131"/>
      <c r="I75" s="130"/>
      <c r="J75" s="132"/>
    </row>
    <row r="76" spans="1:10" x14ac:dyDescent="0.2">
      <c r="F76" s="131"/>
      <c r="G76" s="130"/>
      <c r="H76" s="131"/>
      <c r="I76" s="130"/>
      <c r="J76" s="132"/>
    </row>
  </sheetData>
  <sheetProtection algorithmName="SHA-512" hashValue="NHKaW66DO+t7kfv2KszIYDahfQfjD4K/0k8fiWkK+3VYsSosl8zQBoLqitDd2S2OO/EEigYn1lo905iPoqqF+Q==" saltValue="4BZ8S+aDAmcICzSQ/7cWk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6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7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8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9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KoZB6HM6XBpvz+Q9k/rEmYVXOhtYXOmTVWjJieqLfQR8gCXMcz5PY2sJdTFZoC4hjOZIewgi1x/xRlR+W79vaw==" saltValue="u6j/z/wnY/mhdxwvTejVb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064ED-FEF5-416A-8A18-E94D6B4F658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107</v>
      </c>
      <c r="B1" s="193"/>
      <c r="C1" s="193"/>
      <c r="D1" s="193"/>
      <c r="E1" s="193"/>
      <c r="F1" s="193"/>
      <c r="G1" s="193"/>
      <c r="AG1" t="s">
        <v>108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109</v>
      </c>
    </row>
    <row r="3" spans="1:60" ht="24.95" customHeight="1" x14ac:dyDescent="0.2">
      <c r="A3" s="194" t="s">
        <v>8</v>
      </c>
      <c r="B3" s="72" t="s">
        <v>57</v>
      </c>
      <c r="C3" s="197" t="s">
        <v>58</v>
      </c>
      <c r="D3" s="195"/>
      <c r="E3" s="195"/>
      <c r="F3" s="195"/>
      <c r="G3" s="196"/>
      <c r="AC3" s="129" t="s">
        <v>109</v>
      </c>
      <c r="AG3" t="s">
        <v>110</v>
      </c>
    </row>
    <row r="4" spans="1:60" ht="24.95" customHeight="1" x14ac:dyDescent="0.2">
      <c r="A4" s="198" t="s">
        <v>9</v>
      </c>
      <c r="B4" s="199" t="s">
        <v>59</v>
      </c>
      <c r="C4" s="200" t="s">
        <v>58</v>
      </c>
      <c r="D4" s="201"/>
      <c r="E4" s="201"/>
      <c r="F4" s="201"/>
      <c r="G4" s="202"/>
      <c r="AG4" t="s">
        <v>111</v>
      </c>
    </row>
    <row r="5" spans="1:60" x14ac:dyDescent="0.2">
      <c r="D5" s="192"/>
    </row>
    <row r="6" spans="1:60" ht="38.25" x14ac:dyDescent="0.2">
      <c r="A6" s="204" t="s">
        <v>112</v>
      </c>
      <c r="B6" s="206" t="s">
        <v>113</v>
      </c>
      <c r="C6" s="206" t="s">
        <v>114</v>
      </c>
      <c r="D6" s="205" t="s">
        <v>115</v>
      </c>
      <c r="E6" s="204" t="s">
        <v>116</v>
      </c>
      <c r="F6" s="203" t="s">
        <v>117</v>
      </c>
      <c r="G6" s="204" t="s">
        <v>29</v>
      </c>
      <c r="H6" s="207" t="s">
        <v>30</v>
      </c>
      <c r="I6" s="207" t="s">
        <v>118</v>
      </c>
      <c r="J6" s="207" t="s">
        <v>31</v>
      </c>
      <c r="K6" s="207" t="s">
        <v>119</v>
      </c>
      <c r="L6" s="207" t="s">
        <v>120</v>
      </c>
      <c r="M6" s="207" t="s">
        <v>121</v>
      </c>
      <c r="N6" s="207" t="s">
        <v>122</v>
      </c>
      <c r="O6" s="207" t="s">
        <v>123</v>
      </c>
      <c r="P6" s="207" t="s">
        <v>124</v>
      </c>
      <c r="Q6" s="207" t="s">
        <v>125</v>
      </c>
      <c r="R6" s="207" t="s">
        <v>126</v>
      </c>
      <c r="S6" s="207" t="s">
        <v>127</v>
      </c>
      <c r="T6" s="207" t="s">
        <v>128</v>
      </c>
      <c r="U6" s="207" t="s">
        <v>129</v>
      </c>
      <c r="V6" s="207" t="s">
        <v>130</v>
      </c>
      <c r="W6" s="207" t="s">
        <v>131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132</v>
      </c>
      <c r="B8" s="220" t="s">
        <v>105</v>
      </c>
      <c r="C8" s="242" t="s">
        <v>27</v>
      </c>
      <c r="D8" s="221"/>
      <c r="E8" s="222"/>
      <c r="F8" s="223"/>
      <c r="G8" s="223">
        <f>SUMIF(AG9:AG11,"&lt;&gt;NOR",G9:G11)</f>
        <v>0</v>
      </c>
      <c r="H8" s="223"/>
      <c r="I8" s="223">
        <f>SUM(I9:I11)</f>
        <v>0</v>
      </c>
      <c r="J8" s="223"/>
      <c r="K8" s="223">
        <f>SUM(K9:K11)</f>
        <v>0</v>
      </c>
      <c r="L8" s="223"/>
      <c r="M8" s="223">
        <f>SUM(M9:M11)</f>
        <v>0</v>
      </c>
      <c r="N8" s="223"/>
      <c r="O8" s="223">
        <f>SUM(O9:O11)</f>
        <v>0</v>
      </c>
      <c r="P8" s="223"/>
      <c r="Q8" s="223">
        <f>SUM(Q9:Q11)</f>
        <v>0</v>
      </c>
      <c r="R8" s="223"/>
      <c r="S8" s="223"/>
      <c r="T8" s="224"/>
      <c r="U8" s="218"/>
      <c r="V8" s="218">
        <f>SUM(V9:V11)</f>
        <v>0</v>
      </c>
      <c r="W8" s="218"/>
      <c r="AG8" t="s">
        <v>133</v>
      </c>
    </row>
    <row r="9" spans="1:60" outlineLevel="1" x14ac:dyDescent="0.2">
      <c r="A9" s="232">
        <v>1</v>
      </c>
      <c r="B9" s="233" t="s">
        <v>134</v>
      </c>
      <c r="C9" s="243" t="s">
        <v>135</v>
      </c>
      <c r="D9" s="234" t="s">
        <v>136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137</v>
      </c>
      <c r="T9" s="238" t="s">
        <v>138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32">
        <v>2</v>
      </c>
      <c r="B10" s="233" t="s">
        <v>140</v>
      </c>
      <c r="C10" s="243" t="s">
        <v>141</v>
      </c>
      <c r="D10" s="234" t="s">
        <v>136</v>
      </c>
      <c r="E10" s="235">
        <v>1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21</v>
      </c>
      <c r="M10" s="237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7"/>
      <c r="S10" s="237" t="s">
        <v>137</v>
      </c>
      <c r="T10" s="238" t="s">
        <v>138</v>
      </c>
      <c r="U10" s="217">
        <v>0</v>
      </c>
      <c r="V10" s="217">
        <f>ROUND(E10*U10,2)</f>
        <v>0</v>
      </c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139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32">
        <v>3</v>
      </c>
      <c r="B11" s="233" t="s">
        <v>142</v>
      </c>
      <c r="C11" s="243" t="s">
        <v>143</v>
      </c>
      <c r="D11" s="234" t="s">
        <v>136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137</v>
      </c>
      <c r="T11" s="238" t="s">
        <v>138</v>
      </c>
      <c r="U11" s="217">
        <v>0</v>
      </c>
      <c r="V11" s="217">
        <f>ROUND(E11*U11,2)</f>
        <v>0</v>
      </c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139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x14ac:dyDescent="0.2">
      <c r="A12" s="219" t="s">
        <v>132</v>
      </c>
      <c r="B12" s="220" t="s">
        <v>106</v>
      </c>
      <c r="C12" s="242" t="s">
        <v>28</v>
      </c>
      <c r="D12" s="221"/>
      <c r="E12" s="222"/>
      <c r="F12" s="223"/>
      <c r="G12" s="223">
        <f>SUMIF(AG13:AG22,"&lt;&gt;NOR",G13:G22)</f>
        <v>0</v>
      </c>
      <c r="H12" s="223"/>
      <c r="I12" s="223">
        <f>SUM(I13:I22)</f>
        <v>0</v>
      </c>
      <c r="J12" s="223"/>
      <c r="K12" s="223">
        <f>SUM(K13:K22)</f>
        <v>0</v>
      </c>
      <c r="L12" s="223"/>
      <c r="M12" s="223">
        <f>SUM(M13:M22)</f>
        <v>0</v>
      </c>
      <c r="N12" s="223"/>
      <c r="O12" s="223">
        <f>SUM(O13:O22)</f>
        <v>0</v>
      </c>
      <c r="P12" s="223"/>
      <c r="Q12" s="223">
        <f>SUM(Q13:Q22)</f>
        <v>0</v>
      </c>
      <c r="R12" s="223"/>
      <c r="S12" s="223"/>
      <c r="T12" s="224"/>
      <c r="U12" s="218"/>
      <c r="V12" s="218">
        <f>SUM(V13:V22)</f>
        <v>0</v>
      </c>
      <c r="W12" s="218"/>
      <c r="AG12" t="s">
        <v>133</v>
      </c>
    </row>
    <row r="13" spans="1:60" outlineLevel="1" x14ac:dyDescent="0.2">
      <c r="A13" s="225">
        <v>4</v>
      </c>
      <c r="B13" s="226" t="s">
        <v>144</v>
      </c>
      <c r="C13" s="244" t="s">
        <v>145</v>
      </c>
      <c r="D13" s="227" t="s">
        <v>136</v>
      </c>
      <c r="E13" s="228">
        <v>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137</v>
      </c>
      <c r="T13" s="231" t="s">
        <v>138</v>
      </c>
      <c r="U13" s="217">
        <v>0</v>
      </c>
      <c r="V13" s="217">
        <f>ROUND(E13*U13,2)</f>
        <v>0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 x14ac:dyDescent="0.2">
      <c r="A14" s="215"/>
      <c r="B14" s="216"/>
      <c r="C14" s="245" t="s">
        <v>146</v>
      </c>
      <c r="D14" s="240"/>
      <c r="E14" s="240"/>
      <c r="F14" s="240"/>
      <c r="G14" s="240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147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39" t="str">
        <f>C14</f>
        <v>Náklady na vyhotovení dokumentace skutečného provedení stavby. Dokumentace bude předána v tištěné formě ve dvou vyhotoveních a v digitální formě na datovém nosiči CD-Rom  v jednom vyhotovení (veškerá dokumetnace v PDF,  výkresová část i ve formátu DWG).</v>
      </c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25">
        <v>5</v>
      </c>
      <c r="B15" s="226" t="s">
        <v>148</v>
      </c>
      <c r="C15" s="244" t="s">
        <v>149</v>
      </c>
      <c r="D15" s="227" t="s">
        <v>136</v>
      </c>
      <c r="E15" s="228">
        <v>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137</v>
      </c>
      <c r="T15" s="231" t="s">
        <v>138</v>
      </c>
      <c r="U15" s="217">
        <v>0</v>
      </c>
      <c r="V15" s="217">
        <f>ROUND(E15*U15,2)</f>
        <v>0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5" t="s">
        <v>151</v>
      </c>
      <c r="D16" s="240"/>
      <c r="E16" s="240"/>
      <c r="F16" s="240"/>
      <c r="G16" s="240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39" t="str">
        <f>C16</f>
        <v>Náklady spojené s povinným pojištěním dodavatele nebo stavebního díla či jeho části, v rozsahu obchodních podmínek.</v>
      </c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>
        <v>6</v>
      </c>
      <c r="B17" s="226" t="s">
        <v>152</v>
      </c>
      <c r="C17" s="244" t="s">
        <v>153</v>
      </c>
      <c r="D17" s="227" t="s">
        <v>136</v>
      </c>
      <c r="E17" s="228">
        <v>1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137</v>
      </c>
      <c r="T17" s="231" t="s">
        <v>138</v>
      </c>
      <c r="U17" s="217">
        <v>0</v>
      </c>
      <c r="V17" s="217">
        <f>ROUND(E17*U17,2)</f>
        <v>0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15"/>
      <c r="B18" s="216"/>
      <c r="C18" s="245" t="s">
        <v>154</v>
      </c>
      <c r="D18" s="240"/>
      <c r="E18" s="240"/>
      <c r="F18" s="240"/>
      <c r="G18" s="240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39" t="str">
        <f>C18</f>
        <v>Náklady zhotovitele spojené se zabezpečením a poskytnutím zajišťovacích bankovních záruk za řádné provedení díla, pokud je zadavatel požaduje v obchodních podmínkách.</v>
      </c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5">
        <v>7</v>
      </c>
      <c r="B19" s="226" t="s">
        <v>155</v>
      </c>
      <c r="C19" s="244" t="s">
        <v>156</v>
      </c>
      <c r="D19" s="227" t="s">
        <v>136</v>
      </c>
      <c r="E19" s="228">
        <v>1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137</v>
      </c>
      <c r="T19" s="231" t="s">
        <v>138</v>
      </c>
      <c r="U19" s="217">
        <v>0</v>
      </c>
      <c r="V19" s="217">
        <f>ROUND(E19*U19,2)</f>
        <v>0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150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5" t="s">
        <v>157</v>
      </c>
      <c r="D20" s="240"/>
      <c r="E20" s="240"/>
      <c r="F20" s="240"/>
      <c r="G20" s="240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147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39" t="str">
        <f>C20</f>
        <v>Náklady zhotovitele, které vzniknou v souvislosti s povinnostmi zhotovitele při předání a převzetí díla.</v>
      </c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25">
        <v>8</v>
      </c>
      <c r="B21" s="226" t="s">
        <v>158</v>
      </c>
      <c r="C21" s="244" t="s">
        <v>159</v>
      </c>
      <c r="D21" s="227" t="s">
        <v>136</v>
      </c>
      <c r="E21" s="228">
        <v>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160</v>
      </c>
      <c r="T21" s="231" t="s">
        <v>138</v>
      </c>
      <c r="U21" s="217">
        <v>0</v>
      </c>
      <c r="V21" s="217">
        <f>ROUND(E21*U21,2)</f>
        <v>0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139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5" t="s">
        <v>161</v>
      </c>
      <c r="D22" s="240"/>
      <c r="E22" s="240"/>
      <c r="F22" s="240"/>
      <c r="G22" s="240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147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39" t="str">
        <f>C22</f>
        <v>Zajištění činnosti autorizovaného statika, který bude dohlížet na průběh bouracích prací a postup ukládání "I" nosníků</v>
      </c>
      <c r="BB22" s="208"/>
      <c r="BC22" s="208"/>
      <c r="BD22" s="208"/>
      <c r="BE22" s="208"/>
      <c r="BF22" s="208"/>
      <c r="BG22" s="208"/>
      <c r="BH22" s="208"/>
    </row>
    <row r="23" spans="1:60" x14ac:dyDescent="0.2">
      <c r="A23" s="5"/>
      <c r="B23" s="6"/>
      <c r="C23" s="246"/>
      <c r="D23" s="8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v>15</v>
      </c>
      <c r="AF23">
        <v>21</v>
      </c>
    </row>
    <row r="24" spans="1:60" x14ac:dyDescent="0.2">
      <c r="A24" s="211"/>
      <c r="B24" s="212" t="s">
        <v>29</v>
      </c>
      <c r="C24" s="247"/>
      <c r="D24" s="213"/>
      <c r="E24" s="214"/>
      <c r="F24" s="214"/>
      <c r="G24" s="241">
        <f>G8+G12</f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AE24">
        <f>SUMIF(L7:L22,AE23,G7:G22)</f>
        <v>0</v>
      </c>
      <c r="AF24">
        <f>SUMIF(L7:L22,AF23,G7:G22)</f>
        <v>0</v>
      </c>
      <c r="AG24" t="s">
        <v>162</v>
      </c>
    </row>
    <row r="25" spans="1:60" x14ac:dyDescent="0.2">
      <c r="C25" s="248"/>
      <c r="D25" s="192"/>
      <c r="AG25" t="s">
        <v>163</v>
      </c>
    </row>
    <row r="26" spans="1:60" x14ac:dyDescent="0.2">
      <c r="D26" s="192"/>
    </row>
    <row r="27" spans="1:60" x14ac:dyDescent="0.2">
      <c r="D27" s="192"/>
    </row>
    <row r="28" spans="1:60" x14ac:dyDescent="0.2">
      <c r="D28" s="192"/>
    </row>
    <row r="29" spans="1:60" x14ac:dyDescent="0.2">
      <c r="D29" s="192"/>
    </row>
    <row r="30" spans="1:60" x14ac:dyDescent="0.2">
      <c r="D30" s="192"/>
    </row>
    <row r="31" spans="1:60" x14ac:dyDescent="0.2">
      <c r="D31" s="192"/>
    </row>
    <row r="32" spans="1:60" x14ac:dyDescent="0.2">
      <c r="D32" s="192"/>
    </row>
    <row r="33" spans="4:4" x14ac:dyDescent="0.2">
      <c r="D33" s="192"/>
    </row>
    <row r="34" spans="4:4" x14ac:dyDescent="0.2">
      <c r="D34" s="192"/>
    </row>
    <row r="35" spans="4:4" x14ac:dyDescent="0.2">
      <c r="D35" s="192"/>
    </row>
    <row r="36" spans="4:4" x14ac:dyDescent="0.2">
      <c r="D36" s="192"/>
    </row>
    <row r="37" spans="4:4" x14ac:dyDescent="0.2">
      <c r="D37" s="192"/>
    </row>
    <row r="38" spans="4:4" x14ac:dyDescent="0.2">
      <c r="D38" s="192"/>
    </row>
    <row r="39" spans="4:4" x14ac:dyDescent="0.2">
      <c r="D39" s="192"/>
    </row>
    <row r="40" spans="4:4" x14ac:dyDescent="0.2">
      <c r="D40" s="192"/>
    </row>
    <row r="41" spans="4:4" x14ac:dyDescent="0.2">
      <c r="D41" s="192"/>
    </row>
    <row r="42" spans="4:4" x14ac:dyDescent="0.2">
      <c r="D42" s="192"/>
    </row>
    <row r="43" spans="4:4" x14ac:dyDescent="0.2">
      <c r="D43" s="192"/>
    </row>
    <row r="44" spans="4:4" x14ac:dyDescent="0.2">
      <c r="D44" s="192"/>
    </row>
    <row r="45" spans="4:4" x14ac:dyDescent="0.2">
      <c r="D45" s="192"/>
    </row>
    <row r="46" spans="4:4" x14ac:dyDescent="0.2">
      <c r="D46" s="192"/>
    </row>
    <row r="47" spans="4:4" x14ac:dyDescent="0.2">
      <c r="D47" s="192"/>
    </row>
    <row r="48" spans="4:4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1iyt708iC0OHV+k8xdHFHFD60nyD5+tz3v4q2TeEaLhk1F3/1gQ8tYgXh1O/uBzSJSwUpr+CwiLINxzYMDLLZQ==" saltValue="S+C/rOHQ9foSKsWFpgeMsQ==" spinCount="100000" sheet="1"/>
  <mergeCells count="9">
    <mergeCell ref="C18:G18"/>
    <mergeCell ref="C20:G20"/>
    <mergeCell ref="C22:G22"/>
    <mergeCell ref="A1:G1"/>
    <mergeCell ref="C2:G2"/>
    <mergeCell ref="C3:G3"/>
    <mergeCell ref="C4:G4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B9EFE-1C34-4157-B3F8-780BFE07BC1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107</v>
      </c>
      <c r="B1" s="193"/>
      <c r="C1" s="193"/>
      <c r="D1" s="193"/>
      <c r="E1" s="193"/>
      <c r="F1" s="193"/>
      <c r="G1" s="193"/>
      <c r="AG1" t="s">
        <v>108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109</v>
      </c>
    </row>
    <row r="3" spans="1:60" ht="24.95" customHeight="1" x14ac:dyDescent="0.2">
      <c r="A3" s="194" t="s">
        <v>8</v>
      </c>
      <c r="B3" s="72" t="s">
        <v>60</v>
      </c>
      <c r="C3" s="197" t="s">
        <v>61</v>
      </c>
      <c r="D3" s="195"/>
      <c r="E3" s="195"/>
      <c r="F3" s="195"/>
      <c r="G3" s="196"/>
      <c r="AC3" s="129" t="s">
        <v>109</v>
      </c>
      <c r="AG3" t="s">
        <v>110</v>
      </c>
    </row>
    <row r="4" spans="1:60" ht="24.95" customHeight="1" x14ac:dyDescent="0.2">
      <c r="A4" s="198" t="s">
        <v>9</v>
      </c>
      <c r="B4" s="199" t="s">
        <v>57</v>
      </c>
      <c r="C4" s="200" t="s">
        <v>62</v>
      </c>
      <c r="D4" s="201"/>
      <c r="E4" s="201"/>
      <c r="F4" s="201"/>
      <c r="G4" s="202"/>
      <c r="AG4" t="s">
        <v>111</v>
      </c>
    </row>
    <row r="5" spans="1:60" x14ac:dyDescent="0.2">
      <c r="D5" s="192"/>
    </row>
    <row r="6" spans="1:60" ht="38.25" x14ac:dyDescent="0.2">
      <c r="A6" s="204" t="s">
        <v>112</v>
      </c>
      <c r="B6" s="206" t="s">
        <v>113</v>
      </c>
      <c r="C6" s="206" t="s">
        <v>114</v>
      </c>
      <c r="D6" s="205" t="s">
        <v>115</v>
      </c>
      <c r="E6" s="204" t="s">
        <v>116</v>
      </c>
      <c r="F6" s="203" t="s">
        <v>117</v>
      </c>
      <c r="G6" s="204" t="s">
        <v>29</v>
      </c>
      <c r="H6" s="207" t="s">
        <v>30</v>
      </c>
      <c r="I6" s="207" t="s">
        <v>118</v>
      </c>
      <c r="J6" s="207" t="s">
        <v>31</v>
      </c>
      <c r="K6" s="207" t="s">
        <v>119</v>
      </c>
      <c r="L6" s="207" t="s">
        <v>120</v>
      </c>
      <c r="M6" s="207" t="s">
        <v>121</v>
      </c>
      <c r="N6" s="207" t="s">
        <v>122</v>
      </c>
      <c r="O6" s="207" t="s">
        <v>123</v>
      </c>
      <c r="P6" s="207" t="s">
        <v>124</v>
      </c>
      <c r="Q6" s="207" t="s">
        <v>125</v>
      </c>
      <c r="R6" s="207" t="s">
        <v>126</v>
      </c>
      <c r="S6" s="207" t="s">
        <v>127</v>
      </c>
      <c r="T6" s="207" t="s">
        <v>128</v>
      </c>
      <c r="U6" s="207" t="s">
        <v>129</v>
      </c>
      <c r="V6" s="207" t="s">
        <v>130</v>
      </c>
      <c r="W6" s="207" t="s">
        <v>131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132</v>
      </c>
      <c r="B8" s="220" t="s">
        <v>73</v>
      </c>
      <c r="C8" s="242" t="s">
        <v>74</v>
      </c>
      <c r="D8" s="221"/>
      <c r="E8" s="222"/>
      <c r="F8" s="223"/>
      <c r="G8" s="223">
        <f>SUMIF(AG9:AG13,"&lt;&gt;NOR",G9:G13)</f>
        <v>0</v>
      </c>
      <c r="H8" s="223"/>
      <c r="I8" s="223">
        <f>SUM(I9:I13)</f>
        <v>0</v>
      </c>
      <c r="J8" s="223"/>
      <c r="K8" s="223">
        <f>SUM(K9:K13)</f>
        <v>0</v>
      </c>
      <c r="L8" s="223"/>
      <c r="M8" s="223">
        <f>SUM(M9:M13)</f>
        <v>0</v>
      </c>
      <c r="N8" s="223"/>
      <c r="O8" s="223">
        <f>SUM(O9:O13)</f>
        <v>8.870000000000001</v>
      </c>
      <c r="P8" s="223"/>
      <c r="Q8" s="223">
        <f>SUM(Q9:Q13)</f>
        <v>0</v>
      </c>
      <c r="R8" s="223"/>
      <c r="S8" s="223"/>
      <c r="T8" s="224"/>
      <c r="U8" s="218"/>
      <c r="V8" s="218">
        <f>SUM(V9:V13)</f>
        <v>63.17</v>
      </c>
      <c r="W8" s="218"/>
      <c r="AG8" t="s">
        <v>133</v>
      </c>
    </row>
    <row r="9" spans="1:60" ht="22.5" outlineLevel="1" x14ac:dyDescent="0.2">
      <c r="A9" s="225">
        <v>1</v>
      </c>
      <c r="B9" s="226" t="s">
        <v>164</v>
      </c>
      <c r="C9" s="244" t="s">
        <v>165</v>
      </c>
      <c r="D9" s="227" t="s">
        <v>166</v>
      </c>
      <c r="E9" s="228">
        <v>39.696000000000005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0.21171000000000001</v>
      </c>
      <c r="O9" s="230">
        <f>ROUND(E9*N9,2)</f>
        <v>8.4</v>
      </c>
      <c r="P9" s="230">
        <v>0</v>
      </c>
      <c r="Q9" s="230">
        <f>ROUND(E9*P9,2)</f>
        <v>0</v>
      </c>
      <c r="R9" s="230" t="s">
        <v>167</v>
      </c>
      <c r="S9" s="230" t="s">
        <v>137</v>
      </c>
      <c r="T9" s="231" t="s">
        <v>168</v>
      </c>
      <c r="U9" s="217">
        <v>0.71720000000000006</v>
      </c>
      <c r="V9" s="217">
        <f>ROUND(E9*U9,2)</f>
        <v>28.47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5" t="s">
        <v>170</v>
      </c>
      <c r="D10" s="249"/>
      <c r="E10" s="250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171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5" t="s">
        <v>172</v>
      </c>
      <c r="D11" s="249"/>
      <c r="E11" s="250">
        <v>39.696000000000005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171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25">
        <v>2</v>
      </c>
      <c r="B12" s="226" t="s">
        <v>173</v>
      </c>
      <c r="C12" s="244" t="s">
        <v>174</v>
      </c>
      <c r="D12" s="227" t="s">
        <v>166</v>
      </c>
      <c r="E12" s="228">
        <v>40.82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1.1470000000000001E-2</v>
      </c>
      <c r="O12" s="230">
        <f>ROUND(E12*N12,2)</f>
        <v>0.47</v>
      </c>
      <c r="P12" s="230">
        <v>0</v>
      </c>
      <c r="Q12" s="230">
        <f>ROUND(E12*P12,2)</f>
        <v>0</v>
      </c>
      <c r="R12" s="230"/>
      <c r="S12" s="230" t="s">
        <v>160</v>
      </c>
      <c r="T12" s="231" t="s">
        <v>138</v>
      </c>
      <c r="U12" s="217">
        <v>0.85000000000000009</v>
      </c>
      <c r="V12" s="217">
        <f>ROUND(E12*U12,2)</f>
        <v>34.700000000000003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169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5" t="s">
        <v>175</v>
      </c>
      <c r="D13" s="249"/>
      <c r="E13" s="250">
        <v>40.82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171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x14ac:dyDescent="0.2">
      <c r="A14" s="219" t="s">
        <v>132</v>
      </c>
      <c r="B14" s="220" t="s">
        <v>75</v>
      </c>
      <c r="C14" s="242" t="s">
        <v>76</v>
      </c>
      <c r="D14" s="221"/>
      <c r="E14" s="222"/>
      <c r="F14" s="223"/>
      <c r="G14" s="223">
        <f>SUMIF(AG15:AG31,"&lt;&gt;NOR",G15:G31)</f>
        <v>0</v>
      </c>
      <c r="H14" s="223"/>
      <c r="I14" s="223">
        <f>SUM(I15:I31)</f>
        <v>0</v>
      </c>
      <c r="J14" s="223"/>
      <c r="K14" s="223">
        <f>SUM(K15:K31)</f>
        <v>0</v>
      </c>
      <c r="L14" s="223"/>
      <c r="M14" s="223">
        <f>SUM(M15:M31)</f>
        <v>0</v>
      </c>
      <c r="N14" s="223"/>
      <c r="O14" s="223">
        <f>SUM(O15:O31)</f>
        <v>2.8499999999999996</v>
      </c>
      <c r="P14" s="223"/>
      <c r="Q14" s="223">
        <f>SUM(Q15:Q31)</f>
        <v>0</v>
      </c>
      <c r="R14" s="223"/>
      <c r="S14" s="223"/>
      <c r="T14" s="224"/>
      <c r="U14" s="218"/>
      <c r="V14" s="218">
        <f>SUM(V15:V31)</f>
        <v>216.96</v>
      </c>
      <c r="W14" s="218"/>
      <c r="AG14" t="s">
        <v>133</v>
      </c>
    </row>
    <row r="15" spans="1:60" outlineLevel="1" x14ac:dyDescent="0.2">
      <c r="A15" s="225">
        <v>3</v>
      </c>
      <c r="B15" s="226" t="s">
        <v>176</v>
      </c>
      <c r="C15" s="244" t="s">
        <v>177</v>
      </c>
      <c r="D15" s="227" t="s">
        <v>166</v>
      </c>
      <c r="E15" s="228">
        <v>228.3785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1.243E-2</v>
      </c>
      <c r="O15" s="230">
        <f>ROUND(E15*N15,2)</f>
        <v>2.84</v>
      </c>
      <c r="P15" s="230">
        <v>0</v>
      </c>
      <c r="Q15" s="230">
        <f>ROUND(E15*P15,2)</f>
        <v>0</v>
      </c>
      <c r="R15" s="230"/>
      <c r="S15" s="230" t="s">
        <v>160</v>
      </c>
      <c r="T15" s="231" t="s">
        <v>138</v>
      </c>
      <c r="U15" s="217">
        <v>0.95000000000000007</v>
      </c>
      <c r="V15" s="217">
        <f>ROUND(E15*U15,2)</f>
        <v>216.96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169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5" t="s">
        <v>178</v>
      </c>
      <c r="D16" s="240"/>
      <c r="E16" s="240"/>
      <c r="F16" s="240"/>
      <c r="G16" s="240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5" t="s">
        <v>179</v>
      </c>
      <c r="D17" s="249"/>
      <c r="E17" s="250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171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5" t="s">
        <v>180</v>
      </c>
      <c r="D18" s="249"/>
      <c r="E18" s="250">
        <v>60.620000000000005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171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5" t="s">
        <v>181</v>
      </c>
      <c r="D19" s="249"/>
      <c r="E19" s="250">
        <v>61.580000000000005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171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55" t="s">
        <v>182</v>
      </c>
      <c r="D20" s="249"/>
      <c r="E20" s="250">
        <v>29.590000000000003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171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5" t="s">
        <v>183</v>
      </c>
      <c r="D21" s="249"/>
      <c r="E21" s="250">
        <v>46.800000000000004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171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5" t="s">
        <v>184</v>
      </c>
      <c r="D22" s="249"/>
      <c r="E22" s="250">
        <v>29.788500000000003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171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25">
        <v>4</v>
      </c>
      <c r="B23" s="226" t="s">
        <v>185</v>
      </c>
      <c r="C23" s="244" t="s">
        <v>186</v>
      </c>
      <c r="D23" s="227" t="s">
        <v>166</v>
      </c>
      <c r="E23" s="228">
        <v>12.96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6.0000000000000006E-4</v>
      </c>
      <c r="O23" s="230">
        <f>ROUND(E23*N23,2)</f>
        <v>0.01</v>
      </c>
      <c r="P23" s="230">
        <v>0</v>
      </c>
      <c r="Q23" s="230">
        <f>ROUND(E23*P23,2)</f>
        <v>0</v>
      </c>
      <c r="R23" s="230"/>
      <c r="S23" s="230" t="s">
        <v>160</v>
      </c>
      <c r="T23" s="231" t="s">
        <v>138</v>
      </c>
      <c r="U23" s="217">
        <v>0</v>
      </c>
      <c r="V23" s="217">
        <f>ROUND(E23*U23,2)</f>
        <v>0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187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5" t="s">
        <v>188</v>
      </c>
      <c r="D24" s="240"/>
      <c r="E24" s="240"/>
      <c r="F24" s="240"/>
      <c r="G24" s="240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147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6" t="s">
        <v>189</v>
      </c>
      <c r="D25" s="253"/>
      <c r="E25" s="253"/>
      <c r="F25" s="253"/>
      <c r="G25" s="253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147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6" t="s">
        <v>190</v>
      </c>
      <c r="D26" s="253"/>
      <c r="E26" s="253"/>
      <c r="F26" s="253"/>
      <c r="G26" s="253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147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6" t="s">
        <v>191</v>
      </c>
      <c r="D27" s="253"/>
      <c r="E27" s="253"/>
      <c r="F27" s="253"/>
      <c r="G27" s="253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147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56" t="s">
        <v>192</v>
      </c>
      <c r="D28" s="253"/>
      <c r="E28" s="253"/>
      <c r="F28" s="253"/>
      <c r="G28" s="253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147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56" t="s">
        <v>193</v>
      </c>
      <c r="D29" s="253"/>
      <c r="E29" s="253"/>
      <c r="F29" s="253"/>
      <c r="G29" s="253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147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5" t="s">
        <v>194</v>
      </c>
      <c r="D30" s="249"/>
      <c r="E30" s="250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171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5" t="s">
        <v>195</v>
      </c>
      <c r="D31" s="249"/>
      <c r="E31" s="250">
        <v>12.96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171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x14ac:dyDescent="0.2">
      <c r="A32" s="219" t="s">
        <v>132</v>
      </c>
      <c r="B32" s="220" t="s">
        <v>81</v>
      </c>
      <c r="C32" s="242" t="s">
        <v>82</v>
      </c>
      <c r="D32" s="221"/>
      <c r="E32" s="222"/>
      <c r="F32" s="223"/>
      <c r="G32" s="223">
        <f>SUMIF(AG33:AG47,"&lt;&gt;NOR",G33:G47)</f>
        <v>0</v>
      </c>
      <c r="H32" s="223"/>
      <c r="I32" s="223">
        <f>SUM(I33:I47)</f>
        <v>0</v>
      </c>
      <c r="J32" s="223"/>
      <c r="K32" s="223">
        <f>SUM(K33:K47)</f>
        <v>0</v>
      </c>
      <c r="L32" s="223"/>
      <c r="M32" s="223">
        <f>SUM(M33:M47)</f>
        <v>0</v>
      </c>
      <c r="N32" s="223"/>
      <c r="O32" s="223">
        <f>SUM(O33:O47)</f>
        <v>9.09</v>
      </c>
      <c r="P32" s="223"/>
      <c r="Q32" s="223">
        <f>SUM(Q33:Q47)</f>
        <v>0</v>
      </c>
      <c r="R32" s="223"/>
      <c r="S32" s="223"/>
      <c r="T32" s="224"/>
      <c r="U32" s="218"/>
      <c r="V32" s="218">
        <f>SUM(V33:V47)</f>
        <v>170.88</v>
      </c>
      <c r="W32" s="218"/>
      <c r="AG32" t="s">
        <v>133</v>
      </c>
    </row>
    <row r="33" spans="1:60" outlineLevel="1" x14ac:dyDescent="0.2">
      <c r="A33" s="225">
        <v>5</v>
      </c>
      <c r="B33" s="226" t="s">
        <v>196</v>
      </c>
      <c r="C33" s="244" t="s">
        <v>197</v>
      </c>
      <c r="D33" s="227" t="s">
        <v>166</v>
      </c>
      <c r="E33" s="228">
        <v>27.489800000000002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4.0000000000000003E-5</v>
      </c>
      <c r="O33" s="230">
        <f>ROUND(E33*N33,2)</f>
        <v>0</v>
      </c>
      <c r="P33" s="230">
        <v>0</v>
      </c>
      <c r="Q33" s="230">
        <f>ROUND(E33*P33,2)</f>
        <v>0</v>
      </c>
      <c r="R33" s="230" t="s">
        <v>167</v>
      </c>
      <c r="S33" s="230" t="s">
        <v>137</v>
      </c>
      <c r="T33" s="231" t="s">
        <v>168</v>
      </c>
      <c r="U33" s="217">
        <v>7.8000000000000014E-2</v>
      </c>
      <c r="V33" s="217">
        <f>ROUND(E33*U33,2)</f>
        <v>2.14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169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 x14ac:dyDescent="0.2">
      <c r="A34" s="215"/>
      <c r="B34" s="216"/>
      <c r="C34" s="257" t="s">
        <v>198</v>
      </c>
      <c r="D34" s="254"/>
      <c r="E34" s="254"/>
      <c r="F34" s="254"/>
      <c r="G34" s="254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199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39" t="str">
        <f>C34</f>
        <v>které se zřizují před úpravami povrchu, a obalení osazených dveřních zárubní před znečištěním při úpravách povrchu nástřikem plastických maltovin včetně pozdějšího odkrytí,</v>
      </c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5" t="s">
        <v>200</v>
      </c>
      <c r="D35" s="249"/>
      <c r="E35" s="250">
        <v>27.489800000000002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171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5">
        <v>6</v>
      </c>
      <c r="B36" s="226" t="s">
        <v>201</v>
      </c>
      <c r="C36" s="244" t="s">
        <v>202</v>
      </c>
      <c r="D36" s="227" t="s">
        <v>166</v>
      </c>
      <c r="E36" s="228">
        <v>84.942000000000007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4.7660000000000001E-2</v>
      </c>
      <c r="O36" s="230">
        <f>ROUND(E36*N36,2)</f>
        <v>4.05</v>
      </c>
      <c r="P36" s="230">
        <v>0</v>
      </c>
      <c r="Q36" s="230">
        <f>ROUND(E36*P36,2)</f>
        <v>0</v>
      </c>
      <c r="R36" s="230" t="s">
        <v>167</v>
      </c>
      <c r="S36" s="230" t="s">
        <v>137</v>
      </c>
      <c r="T36" s="231" t="s">
        <v>168</v>
      </c>
      <c r="U36" s="217">
        <v>0.84000000000000008</v>
      </c>
      <c r="V36" s="217">
        <f>ROUND(E36*U36,2)</f>
        <v>71.349999999999994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169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55" t="s">
        <v>194</v>
      </c>
      <c r="D37" s="249"/>
      <c r="E37" s="250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171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5" t="s">
        <v>203</v>
      </c>
      <c r="D38" s="249"/>
      <c r="E38" s="250">
        <v>84.942000000000007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171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25">
        <v>7</v>
      </c>
      <c r="B39" s="226" t="s">
        <v>201</v>
      </c>
      <c r="C39" s="244" t="s">
        <v>202</v>
      </c>
      <c r="D39" s="227" t="s">
        <v>166</v>
      </c>
      <c r="E39" s="228">
        <v>56.150000000000006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30">
        <v>4.7660000000000001E-2</v>
      </c>
      <c r="O39" s="230">
        <f>ROUND(E39*N39,2)</f>
        <v>2.68</v>
      </c>
      <c r="P39" s="230">
        <v>0</v>
      </c>
      <c r="Q39" s="230">
        <f>ROUND(E39*P39,2)</f>
        <v>0</v>
      </c>
      <c r="R39" s="230" t="s">
        <v>167</v>
      </c>
      <c r="S39" s="230" t="s">
        <v>137</v>
      </c>
      <c r="T39" s="231" t="s">
        <v>168</v>
      </c>
      <c r="U39" s="217">
        <v>0.84000000000000008</v>
      </c>
      <c r="V39" s="217">
        <f>ROUND(E39*U39,2)</f>
        <v>47.17</v>
      </c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169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55" t="s">
        <v>170</v>
      </c>
      <c r="D40" s="249"/>
      <c r="E40" s="250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171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55" t="s">
        <v>204</v>
      </c>
      <c r="D41" s="249"/>
      <c r="E41" s="250">
        <v>15.57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171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55" t="s">
        <v>205</v>
      </c>
      <c r="D42" s="249"/>
      <c r="E42" s="250">
        <v>15.920000000000002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171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5" t="s">
        <v>206</v>
      </c>
      <c r="D43" s="249"/>
      <c r="E43" s="250">
        <v>10.950000000000001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171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55" t="s">
        <v>207</v>
      </c>
      <c r="D44" s="249"/>
      <c r="E44" s="250">
        <v>13.71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171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 x14ac:dyDescent="0.2">
      <c r="A45" s="225">
        <v>8</v>
      </c>
      <c r="B45" s="226" t="s">
        <v>208</v>
      </c>
      <c r="C45" s="244" t="s">
        <v>209</v>
      </c>
      <c r="D45" s="227" t="s">
        <v>166</v>
      </c>
      <c r="E45" s="228">
        <v>150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1.5740000000000001E-2</v>
      </c>
      <c r="O45" s="230">
        <f>ROUND(E45*N45,2)</f>
        <v>2.36</v>
      </c>
      <c r="P45" s="230">
        <v>0</v>
      </c>
      <c r="Q45" s="230">
        <f>ROUND(E45*P45,2)</f>
        <v>0</v>
      </c>
      <c r="R45" s="230" t="s">
        <v>210</v>
      </c>
      <c r="S45" s="230" t="s">
        <v>137</v>
      </c>
      <c r="T45" s="231" t="s">
        <v>168</v>
      </c>
      <c r="U45" s="217">
        <v>0.33481000000000005</v>
      </c>
      <c r="V45" s="217">
        <f>ROUND(E45*U45,2)</f>
        <v>50.22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169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5" t="s">
        <v>211</v>
      </c>
      <c r="D46" s="240"/>
      <c r="E46" s="240"/>
      <c r="F46" s="240"/>
      <c r="G46" s="240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147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55" t="s">
        <v>212</v>
      </c>
      <c r="D47" s="249"/>
      <c r="E47" s="250">
        <v>150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171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x14ac:dyDescent="0.2">
      <c r="A48" s="219" t="s">
        <v>132</v>
      </c>
      <c r="B48" s="220" t="s">
        <v>83</v>
      </c>
      <c r="C48" s="242" t="s">
        <v>84</v>
      </c>
      <c r="D48" s="221"/>
      <c r="E48" s="222"/>
      <c r="F48" s="223"/>
      <c r="G48" s="223">
        <f>SUMIF(AG49:AG51,"&lt;&gt;NOR",G49:G51)</f>
        <v>0</v>
      </c>
      <c r="H48" s="223"/>
      <c r="I48" s="223">
        <f>SUM(I49:I51)</f>
        <v>0</v>
      </c>
      <c r="J48" s="223"/>
      <c r="K48" s="223">
        <f>SUM(K49:K51)</f>
        <v>0</v>
      </c>
      <c r="L48" s="223"/>
      <c r="M48" s="223">
        <f>SUM(M49:M51)</f>
        <v>0</v>
      </c>
      <c r="N48" s="223"/>
      <c r="O48" s="223">
        <f>SUM(O49:O51)</f>
        <v>0.31</v>
      </c>
      <c r="P48" s="223"/>
      <c r="Q48" s="223">
        <f>SUM(Q49:Q51)</f>
        <v>0</v>
      </c>
      <c r="R48" s="223"/>
      <c r="S48" s="223"/>
      <c r="T48" s="224"/>
      <c r="U48" s="218"/>
      <c r="V48" s="218">
        <f>SUM(V49:V51)</f>
        <v>42.59</v>
      </c>
      <c r="W48" s="218"/>
      <c r="AG48" t="s">
        <v>133</v>
      </c>
    </row>
    <row r="49" spans="1:60" outlineLevel="1" x14ac:dyDescent="0.2">
      <c r="A49" s="225">
        <v>9</v>
      </c>
      <c r="B49" s="226" t="s">
        <v>213</v>
      </c>
      <c r="C49" s="244" t="s">
        <v>214</v>
      </c>
      <c r="D49" s="227" t="s">
        <v>166</v>
      </c>
      <c r="E49" s="228">
        <v>199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1.58E-3</v>
      </c>
      <c r="O49" s="230">
        <f>ROUND(E49*N49,2)</f>
        <v>0.31</v>
      </c>
      <c r="P49" s="230">
        <v>0</v>
      </c>
      <c r="Q49" s="230">
        <f>ROUND(E49*P49,2)</f>
        <v>0</v>
      </c>
      <c r="R49" s="230" t="s">
        <v>215</v>
      </c>
      <c r="S49" s="230" t="s">
        <v>137</v>
      </c>
      <c r="T49" s="231" t="s">
        <v>168</v>
      </c>
      <c r="U49" s="217">
        <v>0.21400000000000002</v>
      </c>
      <c r="V49" s="217">
        <f>ROUND(E49*U49,2)</f>
        <v>42.59</v>
      </c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169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5" t="s">
        <v>194</v>
      </c>
      <c r="D50" s="249"/>
      <c r="E50" s="250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171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5" t="s">
        <v>216</v>
      </c>
      <c r="D51" s="249"/>
      <c r="E51" s="250">
        <v>199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171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x14ac:dyDescent="0.2">
      <c r="A52" s="219" t="s">
        <v>132</v>
      </c>
      <c r="B52" s="220" t="s">
        <v>85</v>
      </c>
      <c r="C52" s="242" t="s">
        <v>86</v>
      </c>
      <c r="D52" s="221"/>
      <c r="E52" s="222"/>
      <c r="F52" s="223"/>
      <c r="G52" s="223">
        <f>SUMIF(AG53:AG54,"&lt;&gt;NOR",G53:G54)</f>
        <v>0</v>
      </c>
      <c r="H52" s="223"/>
      <c r="I52" s="223">
        <f>SUM(I53:I54)</f>
        <v>0</v>
      </c>
      <c r="J52" s="223"/>
      <c r="K52" s="223">
        <f>SUM(K53:K54)</f>
        <v>0</v>
      </c>
      <c r="L52" s="223"/>
      <c r="M52" s="223">
        <f>SUM(M53:M54)</f>
        <v>0</v>
      </c>
      <c r="N52" s="223"/>
      <c r="O52" s="223">
        <f>SUM(O53:O54)</f>
        <v>0.01</v>
      </c>
      <c r="P52" s="223"/>
      <c r="Q52" s="223">
        <f>SUM(Q53:Q54)</f>
        <v>0</v>
      </c>
      <c r="R52" s="223"/>
      <c r="S52" s="223"/>
      <c r="T52" s="224"/>
      <c r="U52" s="218"/>
      <c r="V52" s="218">
        <f>SUM(V53:V54)</f>
        <v>61.29</v>
      </c>
      <c r="W52" s="218"/>
      <c r="AG52" t="s">
        <v>133</v>
      </c>
    </row>
    <row r="53" spans="1:60" ht="56.25" outlineLevel="1" x14ac:dyDescent="0.2">
      <c r="A53" s="225">
        <v>10</v>
      </c>
      <c r="B53" s="226" t="s">
        <v>217</v>
      </c>
      <c r="C53" s="244" t="s">
        <v>218</v>
      </c>
      <c r="D53" s="227" t="s">
        <v>166</v>
      </c>
      <c r="E53" s="228">
        <v>199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30">
        <v>4.0000000000000003E-5</v>
      </c>
      <c r="O53" s="230">
        <f>ROUND(E53*N53,2)</f>
        <v>0.01</v>
      </c>
      <c r="P53" s="230">
        <v>0</v>
      </c>
      <c r="Q53" s="230">
        <f>ROUND(E53*P53,2)</f>
        <v>0</v>
      </c>
      <c r="R53" s="230" t="s">
        <v>167</v>
      </c>
      <c r="S53" s="230" t="s">
        <v>137</v>
      </c>
      <c r="T53" s="231" t="s">
        <v>168</v>
      </c>
      <c r="U53" s="217">
        <v>0.30800000000000005</v>
      </c>
      <c r="V53" s="217">
        <f>ROUND(E53*U53,2)</f>
        <v>61.29</v>
      </c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169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5" t="s">
        <v>219</v>
      </c>
      <c r="D54" s="249"/>
      <c r="E54" s="250">
        <v>199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171</v>
      </c>
      <c r="AH54" s="208">
        <v>5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x14ac:dyDescent="0.2">
      <c r="A55" s="219" t="s">
        <v>132</v>
      </c>
      <c r="B55" s="220" t="s">
        <v>87</v>
      </c>
      <c r="C55" s="242" t="s">
        <v>88</v>
      </c>
      <c r="D55" s="221"/>
      <c r="E55" s="222"/>
      <c r="F55" s="223"/>
      <c r="G55" s="223">
        <f>SUMIF(AG56:AG85,"&lt;&gt;NOR",G56:G85)</f>
        <v>0</v>
      </c>
      <c r="H55" s="223"/>
      <c r="I55" s="223">
        <f>SUM(I56:I85)</f>
        <v>0</v>
      </c>
      <c r="J55" s="223"/>
      <c r="K55" s="223">
        <f>SUM(K56:K85)</f>
        <v>0</v>
      </c>
      <c r="L55" s="223"/>
      <c r="M55" s="223">
        <f>SUM(M56:M85)</f>
        <v>0</v>
      </c>
      <c r="N55" s="223"/>
      <c r="O55" s="223">
        <f>SUM(O56:O85)</f>
        <v>0.03</v>
      </c>
      <c r="P55" s="223"/>
      <c r="Q55" s="223">
        <f>SUM(Q56:Q85)</f>
        <v>68.38</v>
      </c>
      <c r="R55" s="223"/>
      <c r="S55" s="223"/>
      <c r="T55" s="224"/>
      <c r="U55" s="218"/>
      <c r="V55" s="218">
        <f>SUM(V56:V85)</f>
        <v>231.33</v>
      </c>
      <c r="W55" s="218"/>
      <c r="AG55" t="s">
        <v>133</v>
      </c>
    </row>
    <row r="56" spans="1:60" outlineLevel="1" x14ac:dyDescent="0.2">
      <c r="A56" s="225">
        <v>11</v>
      </c>
      <c r="B56" s="226" t="s">
        <v>220</v>
      </c>
      <c r="C56" s="244" t="s">
        <v>221</v>
      </c>
      <c r="D56" s="227" t="s">
        <v>166</v>
      </c>
      <c r="E56" s="228">
        <v>40.735800000000005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30">
        <v>6.7000000000000002E-4</v>
      </c>
      <c r="O56" s="230">
        <f>ROUND(E56*N56,2)</f>
        <v>0.03</v>
      </c>
      <c r="P56" s="230">
        <v>0.31900000000000001</v>
      </c>
      <c r="Q56" s="230">
        <f>ROUND(E56*P56,2)</f>
        <v>12.99</v>
      </c>
      <c r="R56" s="230" t="s">
        <v>222</v>
      </c>
      <c r="S56" s="230" t="s">
        <v>137</v>
      </c>
      <c r="T56" s="231" t="s">
        <v>168</v>
      </c>
      <c r="U56" s="217">
        <v>0.317</v>
      </c>
      <c r="V56" s="217">
        <f>ROUND(E56*U56,2)</f>
        <v>12.91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169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 x14ac:dyDescent="0.2">
      <c r="A57" s="215"/>
      <c r="B57" s="216"/>
      <c r="C57" s="257" t="s">
        <v>223</v>
      </c>
      <c r="D57" s="254"/>
      <c r="E57" s="254"/>
      <c r="F57" s="254"/>
      <c r="G57" s="254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199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39" t="str">
        <f>C57</f>
        <v>nebo vybourání otvorů průřezové plochy přes 4 m2 v příčkách, včetně pomocného lešení o výšce podlahy do 1900 mm a pro zatížení do 1,5 kPa  (150 kg/m2),</v>
      </c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55" t="s">
        <v>179</v>
      </c>
      <c r="D58" s="249"/>
      <c r="E58" s="250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171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5" t="s">
        <v>224</v>
      </c>
      <c r="D59" s="249"/>
      <c r="E59" s="250">
        <v>17.714400000000001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171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5" t="s">
        <v>225</v>
      </c>
      <c r="D60" s="249"/>
      <c r="E60" s="250">
        <v>23.021400000000003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171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ht="22.5" outlineLevel="1" x14ac:dyDescent="0.2">
      <c r="A61" s="225">
        <v>12</v>
      </c>
      <c r="B61" s="226" t="s">
        <v>226</v>
      </c>
      <c r="C61" s="244" t="s">
        <v>227</v>
      </c>
      <c r="D61" s="227" t="s">
        <v>228</v>
      </c>
      <c r="E61" s="228">
        <v>2.3666500000000004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30">
        <v>1.2800000000000001E-3</v>
      </c>
      <c r="O61" s="230">
        <f>ROUND(E61*N61,2)</f>
        <v>0</v>
      </c>
      <c r="P61" s="230">
        <v>1.9500000000000002</v>
      </c>
      <c r="Q61" s="230">
        <f>ROUND(E61*P61,2)</f>
        <v>4.6100000000000003</v>
      </c>
      <c r="R61" s="230" t="s">
        <v>222</v>
      </c>
      <c r="S61" s="230" t="s">
        <v>137</v>
      </c>
      <c r="T61" s="231" t="s">
        <v>168</v>
      </c>
      <c r="U61" s="217">
        <v>1.7010000000000001</v>
      </c>
      <c r="V61" s="217">
        <f>ROUND(E61*U61,2)</f>
        <v>4.03</v>
      </c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169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2.5" outlineLevel="1" x14ac:dyDescent="0.2">
      <c r="A62" s="215"/>
      <c r="B62" s="216"/>
      <c r="C62" s="257" t="s">
        <v>229</v>
      </c>
      <c r="D62" s="254"/>
      <c r="E62" s="254"/>
      <c r="F62" s="254"/>
      <c r="G62" s="254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199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39" t="str">
        <f>C62</f>
        <v>nebo vybourání otvorů průřezové plochy přes 4 m2 ve zdivu nadzákladovém, včetně pomocného lešení o výšce podlahy do 1900 mm a pro zatížení do 1,5 kPa  (150 kg/m2)</v>
      </c>
      <c r="BB62" s="208"/>
      <c r="BC62" s="208"/>
      <c r="BD62" s="208"/>
      <c r="BE62" s="208"/>
      <c r="BF62" s="208"/>
      <c r="BG62" s="208"/>
      <c r="BH62" s="208"/>
    </row>
    <row r="63" spans="1:60" ht="22.5" outlineLevel="1" x14ac:dyDescent="0.2">
      <c r="A63" s="225">
        <v>13</v>
      </c>
      <c r="B63" s="226" t="s">
        <v>226</v>
      </c>
      <c r="C63" s="244" t="s">
        <v>227</v>
      </c>
      <c r="D63" s="227" t="s">
        <v>228</v>
      </c>
      <c r="E63" s="228">
        <v>1.7714400000000001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30">
        <v>1.2800000000000001E-3</v>
      </c>
      <c r="O63" s="230">
        <f>ROUND(E63*N63,2)</f>
        <v>0</v>
      </c>
      <c r="P63" s="230">
        <v>1.9500000000000002</v>
      </c>
      <c r="Q63" s="230">
        <f>ROUND(E63*P63,2)</f>
        <v>3.45</v>
      </c>
      <c r="R63" s="230" t="s">
        <v>222</v>
      </c>
      <c r="S63" s="230" t="s">
        <v>137</v>
      </c>
      <c r="T63" s="231" t="s">
        <v>168</v>
      </c>
      <c r="U63" s="217">
        <v>1.7010000000000001</v>
      </c>
      <c r="V63" s="217">
        <f>ROUND(E63*U63,2)</f>
        <v>3.01</v>
      </c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169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 x14ac:dyDescent="0.2">
      <c r="A64" s="215"/>
      <c r="B64" s="216"/>
      <c r="C64" s="257" t="s">
        <v>229</v>
      </c>
      <c r="D64" s="254"/>
      <c r="E64" s="254"/>
      <c r="F64" s="254"/>
      <c r="G64" s="254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199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39" t="str">
        <f>C64</f>
        <v>nebo vybourání otvorů průřezové plochy přes 4 m2 ve zdivu nadzákladovém, včetně pomocného lešení o výšce podlahy do 1900 mm a pro zatížení do 1,5 kPa  (150 kg/m2)</v>
      </c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5" t="s">
        <v>179</v>
      </c>
      <c r="D65" s="249"/>
      <c r="E65" s="250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171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55" t="s">
        <v>230</v>
      </c>
      <c r="D66" s="249"/>
      <c r="E66" s="250">
        <v>1.7714400000000001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171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ht="22.5" outlineLevel="1" x14ac:dyDescent="0.2">
      <c r="A67" s="225">
        <v>14</v>
      </c>
      <c r="B67" s="226" t="s">
        <v>231</v>
      </c>
      <c r="C67" s="244" t="s">
        <v>232</v>
      </c>
      <c r="D67" s="227" t="s">
        <v>228</v>
      </c>
      <c r="E67" s="228">
        <v>31.774400000000004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30">
        <v>0</v>
      </c>
      <c r="O67" s="230">
        <f>ROUND(E67*N67,2)</f>
        <v>0</v>
      </c>
      <c r="P67" s="230">
        <v>1.4000000000000001</v>
      </c>
      <c r="Q67" s="230">
        <f>ROUND(E67*P67,2)</f>
        <v>44.48</v>
      </c>
      <c r="R67" s="230" t="s">
        <v>222</v>
      </c>
      <c r="S67" s="230" t="s">
        <v>137</v>
      </c>
      <c r="T67" s="231" t="s">
        <v>168</v>
      </c>
      <c r="U67" s="217">
        <v>1.0510000000000002</v>
      </c>
      <c r="V67" s="217">
        <f>ROUND(E67*U67,2)</f>
        <v>33.39</v>
      </c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169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55" t="s">
        <v>179</v>
      </c>
      <c r="D68" s="249"/>
      <c r="E68" s="250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171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55" t="s">
        <v>233</v>
      </c>
      <c r="D69" s="249"/>
      <c r="E69" s="250">
        <v>9.6992000000000012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171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55" t="s">
        <v>234</v>
      </c>
      <c r="D70" s="249"/>
      <c r="E70" s="250">
        <v>9.8528000000000002</v>
      </c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171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55" t="s">
        <v>235</v>
      </c>
      <c r="D71" s="249"/>
      <c r="E71" s="250">
        <v>4.7344000000000008</v>
      </c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171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55" t="s">
        <v>236</v>
      </c>
      <c r="D72" s="249"/>
      <c r="E72" s="250">
        <v>7.4880000000000004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171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ht="22.5" outlineLevel="1" x14ac:dyDescent="0.2">
      <c r="A73" s="225">
        <v>15</v>
      </c>
      <c r="B73" s="226" t="s">
        <v>237</v>
      </c>
      <c r="C73" s="244" t="s">
        <v>238</v>
      </c>
      <c r="D73" s="227" t="s">
        <v>166</v>
      </c>
      <c r="E73" s="228">
        <v>56.150000000000006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30">
        <v>0</v>
      </c>
      <c r="O73" s="230">
        <f>ROUND(E73*N73,2)</f>
        <v>0</v>
      </c>
      <c r="P73" s="230">
        <v>4.6000000000000006E-2</v>
      </c>
      <c r="Q73" s="230">
        <f>ROUND(E73*P73,2)</f>
        <v>2.58</v>
      </c>
      <c r="R73" s="230" t="s">
        <v>222</v>
      </c>
      <c r="S73" s="230" t="s">
        <v>137</v>
      </c>
      <c r="T73" s="231" t="s">
        <v>168</v>
      </c>
      <c r="U73" s="217">
        <v>0.26</v>
      </c>
      <c r="V73" s="217">
        <f>ROUND(E73*U73,2)</f>
        <v>14.6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169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55" t="s">
        <v>239</v>
      </c>
      <c r="D74" s="249"/>
      <c r="E74" s="250">
        <v>56.150000000000006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171</v>
      </c>
      <c r="AH74" s="208">
        <v>5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ht="22.5" outlineLevel="1" x14ac:dyDescent="0.2">
      <c r="A75" s="225">
        <v>16</v>
      </c>
      <c r="B75" s="226" t="s">
        <v>240</v>
      </c>
      <c r="C75" s="244" t="s">
        <v>241</v>
      </c>
      <c r="D75" s="227" t="s">
        <v>166</v>
      </c>
      <c r="E75" s="228">
        <v>4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30">
        <v>0</v>
      </c>
      <c r="O75" s="230">
        <f>ROUND(E75*N75,2)</f>
        <v>0</v>
      </c>
      <c r="P75" s="230">
        <v>6.8000000000000005E-2</v>
      </c>
      <c r="Q75" s="230">
        <f>ROUND(E75*P75,2)</f>
        <v>0.27</v>
      </c>
      <c r="R75" s="230" t="s">
        <v>222</v>
      </c>
      <c r="S75" s="230" t="s">
        <v>137</v>
      </c>
      <c r="T75" s="231" t="s">
        <v>168</v>
      </c>
      <c r="U75" s="217">
        <v>0.30000000000000004</v>
      </c>
      <c r="V75" s="217">
        <f>ROUND(E75*U75,2)</f>
        <v>1.2</v>
      </c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169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7" t="s">
        <v>242</v>
      </c>
      <c r="D76" s="254"/>
      <c r="E76" s="254"/>
      <c r="F76" s="254"/>
      <c r="G76" s="254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199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55" t="s">
        <v>243</v>
      </c>
      <c r="D77" s="249"/>
      <c r="E77" s="250">
        <v>4</v>
      </c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171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22.5" outlineLevel="1" x14ac:dyDescent="0.2">
      <c r="A78" s="232">
        <v>17</v>
      </c>
      <c r="B78" s="233" t="s">
        <v>244</v>
      </c>
      <c r="C78" s="243" t="s">
        <v>245</v>
      </c>
      <c r="D78" s="234" t="s">
        <v>246</v>
      </c>
      <c r="E78" s="235">
        <v>68.403060000000011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7" t="s">
        <v>222</v>
      </c>
      <c r="S78" s="237" t="s">
        <v>137</v>
      </c>
      <c r="T78" s="238" t="s">
        <v>168</v>
      </c>
      <c r="U78" s="217">
        <v>0.93300000000000005</v>
      </c>
      <c r="V78" s="217">
        <f>ROUND(E78*U78,2)</f>
        <v>63.82</v>
      </c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247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25">
        <v>18</v>
      </c>
      <c r="B79" s="226" t="s">
        <v>248</v>
      </c>
      <c r="C79" s="244" t="s">
        <v>249</v>
      </c>
      <c r="D79" s="227" t="s">
        <v>246</v>
      </c>
      <c r="E79" s="228">
        <v>68.403060000000011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 t="s">
        <v>222</v>
      </c>
      <c r="S79" s="230" t="s">
        <v>137</v>
      </c>
      <c r="T79" s="231" t="s">
        <v>168</v>
      </c>
      <c r="U79" s="217">
        <v>0.49000000000000005</v>
      </c>
      <c r="V79" s="217">
        <f>ROUND(E79*U79,2)</f>
        <v>33.520000000000003</v>
      </c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247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5" t="s">
        <v>250</v>
      </c>
      <c r="D80" s="240"/>
      <c r="E80" s="240"/>
      <c r="F80" s="240"/>
      <c r="G80" s="240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147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32">
        <v>19</v>
      </c>
      <c r="B81" s="233" t="s">
        <v>251</v>
      </c>
      <c r="C81" s="243" t="s">
        <v>252</v>
      </c>
      <c r="D81" s="234" t="s">
        <v>246</v>
      </c>
      <c r="E81" s="235">
        <v>68.403060000000011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21</v>
      </c>
      <c r="M81" s="237">
        <f>G81*(1+L81/100)</f>
        <v>0</v>
      </c>
      <c r="N81" s="237">
        <v>0</v>
      </c>
      <c r="O81" s="237">
        <f>ROUND(E81*N81,2)</f>
        <v>0</v>
      </c>
      <c r="P81" s="237">
        <v>0</v>
      </c>
      <c r="Q81" s="237">
        <f>ROUND(E81*P81,2)</f>
        <v>0</v>
      </c>
      <c r="R81" s="237" t="s">
        <v>222</v>
      </c>
      <c r="S81" s="237" t="s">
        <v>137</v>
      </c>
      <c r="T81" s="238" t="s">
        <v>168</v>
      </c>
      <c r="U81" s="217">
        <v>0</v>
      </c>
      <c r="V81" s="217">
        <f>ROUND(E81*U81,2)</f>
        <v>0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247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32">
        <v>20</v>
      </c>
      <c r="B82" s="233" t="s">
        <v>253</v>
      </c>
      <c r="C82" s="243" t="s">
        <v>254</v>
      </c>
      <c r="D82" s="234" t="s">
        <v>246</v>
      </c>
      <c r="E82" s="235">
        <v>68.403060000000011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7" t="s">
        <v>222</v>
      </c>
      <c r="S82" s="237" t="s">
        <v>137</v>
      </c>
      <c r="T82" s="238" t="s">
        <v>168</v>
      </c>
      <c r="U82" s="217">
        <v>0.94200000000000006</v>
      </c>
      <c r="V82" s="217">
        <f>ROUND(E82*U82,2)</f>
        <v>64.44</v>
      </c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247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32">
        <v>21</v>
      </c>
      <c r="B83" s="233" t="s">
        <v>255</v>
      </c>
      <c r="C83" s="243" t="s">
        <v>256</v>
      </c>
      <c r="D83" s="234" t="s">
        <v>246</v>
      </c>
      <c r="E83" s="235">
        <v>68.403060000000011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21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222</v>
      </c>
      <c r="S83" s="237" t="s">
        <v>137</v>
      </c>
      <c r="T83" s="238" t="s">
        <v>168</v>
      </c>
      <c r="U83" s="217">
        <v>0</v>
      </c>
      <c r="V83" s="217">
        <f>ROUND(E83*U83,2)</f>
        <v>0</v>
      </c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247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25">
        <v>22</v>
      </c>
      <c r="B84" s="226" t="s">
        <v>257</v>
      </c>
      <c r="C84" s="244" t="s">
        <v>258</v>
      </c>
      <c r="D84" s="227" t="s">
        <v>246</v>
      </c>
      <c r="E84" s="228">
        <v>68.403060000000011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 t="s">
        <v>259</v>
      </c>
      <c r="S84" s="230" t="s">
        <v>137</v>
      </c>
      <c r="T84" s="231" t="s">
        <v>168</v>
      </c>
      <c r="U84" s="217">
        <v>6.0000000000000001E-3</v>
      </c>
      <c r="V84" s="217">
        <f>ROUND(E84*U84,2)</f>
        <v>0.41</v>
      </c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247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57" t="s">
        <v>260</v>
      </c>
      <c r="D85" s="254"/>
      <c r="E85" s="254"/>
      <c r="F85" s="254"/>
      <c r="G85" s="254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199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x14ac:dyDescent="0.2">
      <c r="A86" s="219" t="s">
        <v>132</v>
      </c>
      <c r="B86" s="220" t="s">
        <v>89</v>
      </c>
      <c r="C86" s="242" t="s">
        <v>90</v>
      </c>
      <c r="D86" s="221"/>
      <c r="E86" s="222"/>
      <c r="F86" s="223"/>
      <c r="G86" s="223">
        <f>SUMIF(AG87:AG88,"&lt;&gt;NOR",G87:G88)</f>
        <v>0</v>
      </c>
      <c r="H86" s="223"/>
      <c r="I86" s="223">
        <f>SUM(I87:I88)</f>
        <v>0</v>
      </c>
      <c r="J86" s="223"/>
      <c r="K86" s="223">
        <f>SUM(K87:K88)</f>
        <v>0</v>
      </c>
      <c r="L86" s="223"/>
      <c r="M86" s="223">
        <f>SUM(M87:M88)</f>
        <v>0</v>
      </c>
      <c r="N86" s="223"/>
      <c r="O86" s="223">
        <f>SUM(O87:O88)</f>
        <v>0</v>
      </c>
      <c r="P86" s="223"/>
      <c r="Q86" s="223">
        <f>SUM(Q87:Q88)</f>
        <v>0</v>
      </c>
      <c r="R86" s="223"/>
      <c r="S86" s="223"/>
      <c r="T86" s="224"/>
      <c r="U86" s="218"/>
      <c r="V86" s="218">
        <f>SUM(V87:V88)</f>
        <v>19.86</v>
      </c>
      <c r="W86" s="218"/>
      <c r="AG86" t="s">
        <v>133</v>
      </c>
    </row>
    <row r="87" spans="1:60" ht="33.75" outlineLevel="1" x14ac:dyDescent="0.2">
      <c r="A87" s="225">
        <v>23</v>
      </c>
      <c r="B87" s="226" t="s">
        <v>261</v>
      </c>
      <c r="C87" s="244" t="s">
        <v>262</v>
      </c>
      <c r="D87" s="227" t="s">
        <v>246</v>
      </c>
      <c r="E87" s="228">
        <v>21.16028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 t="s">
        <v>210</v>
      </c>
      <c r="S87" s="230" t="s">
        <v>137</v>
      </c>
      <c r="T87" s="231" t="s">
        <v>168</v>
      </c>
      <c r="U87" s="217">
        <v>0.9385</v>
      </c>
      <c r="V87" s="217">
        <f>ROUND(E87*U87,2)</f>
        <v>19.86</v>
      </c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263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57" t="s">
        <v>264</v>
      </c>
      <c r="D88" s="254"/>
      <c r="E88" s="254"/>
      <c r="F88" s="254"/>
      <c r="G88" s="254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199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x14ac:dyDescent="0.2">
      <c r="A89" s="219" t="s">
        <v>132</v>
      </c>
      <c r="B89" s="220" t="s">
        <v>91</v>
      </c>
      <c r="C89" s="242" t="s">
        <v>92</v>
      </c>
      <c r="D89" s="221"/>
      <c r="E89" s="222"/>
      <c r="F89" s="223"/>
      <c r="G89" s="223">
        <f>SUMIF(AG90:AG114,"&lt;&gt;NOR",G90:G114)</f>
        <v>0</v>
      </c>
      <c r="H89" s="223"/>
      <c r="I89" s="223">
        <f>SUM(I90:I114)</f>
        <v>0</v>
      </c>
      <c r="J89" s="223"/>
      <c r="K89" s="223">
        <f>SUM(K90:K114)</f>
        <v>0</v>
      </c>
      <c r="L89" s="223"/>
      <c r="M89" s="223">
        <f>SUM(M90:M114)</f>
        <v>0</v>
      </c>
      <c r="N89" s="223"/>
      <c r="O89" s="223">
        <f>SUM(O90:O114)</f>
        <v>0.13</v>
      </c>
      <c r="P89" s="223"/>
      <c r="Q89" s="223">
        <f>SUM(Q90:Q114)</f>
        <v>0</v>
      </c>
      <c r="R89" s="223"/>
      <c r="S89" s="223"/>
      <c r="T89" s="224"/>
      <c r="U89" s="218"/>
      <c r="V89" s="218">
        <f>SUM(V90:V114)</f>
        <v>29.79</v>
      </c>
      <c r="W89" s="218"/>
      <c r="AG89" t="s">
        <v>133</v>
      </c>
    </row>
    <row r="90" spans="1:60" outlineLevel="1" x14ac:dyDescent="0.2">
      <c r="A90" s="225">
        <v>24</v>
      </c>
      <c r="B90" s="226" t="s">
        <v>265</v>
      </c>
      <c r="C90" s="244" t="s">
        <v>266</v>
      </c>
      <c r="D90" s="227" t="s">
        <v>166</v>
      </c>
      <c r="E90" s="228">
        <v>198.59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 t="s">
        <v>267</v>
      </c>
      <c r="S90" s="230" t="s">
        <v>137</v>
      </c>
      <c r="T90" s="231" t="s">
        <v>168</v>
      </c>
      <c r="U90" s="217">
        <v>0.08</v>
      </c>
      <c r="V90" s="217">
        <f>ROUND(E90*U90,2)</f>
        <v>15.89</v>
      </c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169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5" t="s">
        <v>179</v>
      </c>
      <c r="D91" s="249"/>
      <c r="E91" s="250"/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171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55" t="s">
        <v>180</v>
      </c>
      <c r="D92" s="249"/>
      <c r="E92" s="250">
        <v>60.620000000000005</v>
      </c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171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55" t="s">
        <v>181</v>
      </c>
      <c r="D93" s="249"/>
      <c r="E93" s="250">
        <v>61.580000000000005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171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55" t="s">
        <v>182</v>
      </c>
      <c r="D94" s="249"/>
      <c r="E94" s="250">
        <v>29.590000000000003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171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55" t="s">
        <v>183</v>
      </c>
      <c r="D95" s="249"/>
      <c r="E95" s="250">
        <v>46.800000000000004</v>
      </c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171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ht="22.5" outlineLevel="1" x14ac:dyDescent="0.2">
      <c r="A96" s="225">
        <v>25</v>
      </c>
      <c r="B96" s="226" t="s">
        <v>268</v>
      </c>
      <c r="C96" s="244" t="s">
        <v>269</v>
      </c>
      <c r="D96" s="227" t="s">
        <v>166</v>
      </c>
      <c r="E96" s="228">
        <v>198.59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30">
        <v>1.0000000000000001E-5</v>
      </c>
      <c r="O96" s="230">
        <f>ROUND(E96*N96,2)</f>
        <v>0</v>
      </c>
      <c r="P96" s="230">
        <v>0</v>
      </c>
      <c r="Q96" s="230">
        <f>ROUND(E96*P96,2)</f>
        <v>0</v>
      </c>
      <c r="R96" s="230" t="s">
        <v>267</v>
      </c>
      <c r="S96" s="230" t="s">
        <v>137</v>
      </c>
      <c r="T96" s="231" t="s">
        <v>168</v>
      </c>
      <c r="U96" s="217">
        <v>7.0000000000000007E-2</v>
      </c>
      <c r="V96" s="217">
        <f>ROUND(E96*U96,2)</f>
        <v>13.9</v>
      </c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169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55" t="s">
        <v>179</v>
      </c>
      <c r="D97" s="249"/>
      <c r="E97" s="250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171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55" t="s">
        <v>180</v>
      </c>
      <c r="D98" s="249"/>
      <c r="E98" s="250">
        <v>60.620000000000005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171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55" t="s">
        <v>181</v>
      </c>
      <c r="D99" s="249"/>
      <c r="E99" s="250">
        <v>61.580000000000005</v>
      </c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171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55" t="s">
        <v>182</v>
      </c>
      <c r="D100" s="249"/>
      <c r="E100" s="250">
        <v>29.590000000000003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171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55" t="s">
        <v>183</v>
      </c>
      <c r="D101" s="249"/>
      <c r="E101" s="250">
        <v>46.800000000000004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171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25">
        <v>26</v>
      </c>
      <c r="B102" s="226" t="s">
        <v>270</v>
      </c>
      <c r="C102" s="244" t="s">
        <v>271</v>
      </c>
      <c r="D102" s="227" t="s">
        <v>272</v>
      </c>
      <c r="E102" s="228">
        <v>112.30000000000001</v>
      </c>
      <c r="F102" s="229"/>
      <c r="G102" s="230">
        <f>ROUND(E102*F102,2)</f>
        <v>0</v>
      </c>
      <c r="H102" s="229"/>
      <c r="I102" s="230">
        <f>ROUND(E102*H102,2)</f>
        <v>0</v>
      </c>
      <c r="J102" s="229"/>
      <c r="K102" s="230">
        <f>ROUND(E102*J102,2)</f>
        <v>0</v>
      </c>
      <c r="L102" s="230">
        <v>21</v>
      </c>
      <c r="M102" s="230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0" t="s">
        <v>273</v>
      </c>
      <c r="S102" s="230" t="s">
        <v>137</v>
      </c>
      <c r="T102" s="231" t="s">
        <v>168</v>
      </c>
      <c r="U102" s="217">
        <v>0</v>
      </c>
      <c r="V102" s="217">
        <f>ROUND(E102*U102,2)</f>
        <v>0</v>
      </c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187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55" t="s">
        <v>179</v>
      </c>
      <c r="D103" s="249"/>
      <c r="E103" s="250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171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55" t="s">
        <v>274</v>
      </c>
      <c r="D104" s="249"/>
      <c r="E104" s="250">
        <v>31.14</v>
      </c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171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55" t="s">
        <v>275</v>
      </c>
      <c r="D105" s="249"/>
      <c r="E105" s="250">
        <v>31.840000000000003</v>
      </c>
      <c r="F105" s="217"/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171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5" t="s">
        <v>276</v>
      </c>
      <c r="D106" s="249"/>
      <c r="E106" s="250">
        <v>21.900000000000002</v>
      </c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171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15"/>
      <c r="B107" s="216"/>
      <c r="C107" s="255" t="s">
        <v>277</v>
      </c>
      <c r="D107" s="249"/>
      <c r="E107" s="250">
        <v>27.42</v>
      </c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171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ht="22.5" outlineLevel="1" x14ac:dyDescent="0.2">
      <c r="A108" s="225">
        <v>27</v>
      </c>
      <c r="B108" s="226" t="s">
        <v>278</v>
      </c>
      <c r="C108" s="244" t="s">
        <v>279</v>
      </c>
      <c r="D108" s="227" t="s">
        <v>166</v>
      </c>
      <c r="E108" s="228">
        <v>218.44900000000001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21</v>
      </c>
      <c r="M108" s="230">
        <f>G108*(1+L108/100)</f>
        <v>0</v>
      </c>
      <c r="N108" s="230">
        <v>6.0000000000000006E-4</v>
      </c>
      <c r="O108" s="230">
        <f>ROUND(E108*N108,2)</f>
        <v>0.13</v>
      </c>
      <c r="P108" s="230">
        <v>0</v>
      </c>
      <c r="Q108" s="230">
        <f>ROUND(E108*P108,2)</f>
        <v>0</v>
      </c>
      <c r="R108" s="230" t="s">
        <v>273</v>
      </c>
      <c r="S108" s="230" t="s">
        <v>137</v>
      </c>
      <c r="T108" s="231" t="s">
        <v>168</v>
      </c>
      <c r="U108" s="217">
        <v>0</v>
      </c>
      <c r="V108" s="217">
        <f>ROUND(E108*U108,2)</f>
        <v>0</v>
      </c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187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15"/>
      <c r="B109" s="216"/>
      <c r="C109" s="255" t="s">
        <v>179</v>
      </c>
      <c r="D109" s="249"/>
      <c r="E109" s="250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171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55" t="s">
        <v>180</v>
      </c>
      <c r="D110" s="249"/>
      <c r="E110" s="250">
        <v>60.620000000000005</v>
      </c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171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15"/>
      <c r="B111" s="216"/>
      <c r="C111" s="255" t="s">
        <v>181</v>
      </c>
      <c r="D111" s="249"/>
      <c r="E111" s="250">
        <v>61.580000000000005</v>
      </c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171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15"/>
      <c r="B112" s="216"/>
      <c r="C112" s="255" t="s">
        <v>182</v>
      </c>
      <c r="D112" s="249"/>
      <c r="E112" s="250">
        <v>29.590000000000003</v>
      </c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171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15"/>
      <c r="B113" s="216"/>
      <c r="C113" s="255" t="s">
        <v>183</v>
      </c>
      <c r="D113" s="249"/>
      <c r="E113" s="250">
        <v>46.800000000000004</v>
      </c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171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55" t="s">
        <v>280</v>
      </c>
      <c r="D114" s="249"/>
      <c r="E114" s="250">
        <v>19.859000000000002</v>
      </c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171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x14ac:dyDescent="0.2">
      <c r="A115" s="219" t="s">
        <v>132</v>
      </c>
      <c r="B115" s="220" t="s">
        <v>93</v>
      </c>
      <c r="C115" s="242" t="s">
        <v>94</v>
      </c>
      <c r="D115" s="221"/>
      <c r="E115" s="222"/>
      <c r="F115" s="223"/>
      <c r="G115" s="223">
        <f>SUMIF(AG116:AG122,"&lt;&gt;NOR",G116:G122)</f>
        <v>0</v>
      </c>
      <c r="H115" s="223"/>
      <c r="I115" s="223">
        <f>SUM(I116:I122)</f>
        <v>0</v>
      </c>
      <c r="J115" s="223"/>
      <c r="K115" s="223">
        <f>SUM(K116:K122)</f>
        <v>0</v>
      </c>
      <c r="L115" s="223"/>
      <c r="M115" s="223">
        <f>SUM(M116:M122)</f>
        <v>0</v>
      </c>
      <c r="N115" s="223"/>
      <c r="O115" s="223">
        <f>SUM(O116:O122)</f>
        <v>0.21</v>
      </c>
      <c r="P115" s="223"/>
      <c r="Q115" s="223">
        <f>SUM(Q116:Q122)</f>
        <v>0.31</v>
      </c>
      <c r="R115" s="223"/>
      <c r="S115" s="223"/>
      <c r="T115" s="224"/>
      <c r="U115" s="218"/>
      <c r="V115" s="218">
        <f>SUM(V116:V122)</f>
        <v>6.73</v>
      </c>
      <c r="W115" s="218"/>
      <c r="AG115" t="s">
        <v>133</v>
      </c>
    </row>
    <row r="116" spans="1:60" outlineLevel="1" x14ac:dyDescent="0.2">
      <c r="A116" s="225">
        <v>28</v>
      </c>
      <c r="B116" s="226" t="s">
        <v>281</v>
      </c>
      <c r="C116" s="244" t="s">
        <v>282</v>
      </c>
      <c r="D116" s="227" t="s">
        <v>166</v>
      </c>
      <c r="E116" s="228">
        <v>13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21</v>
      </c>
      <c r="M116" s="230">
        <f>G116*(1+L116/100)</f>
        <v>0</v>
      </c>
      <c r="N116" s="230">
        <v>1.6320000000000001E-2</v>
      </c>
      <c r="O116" s="230">
        <f>ROUND(E116*N116,2)</f>
        <v>0.21</v>
      </c>
      <c r="P116" s="230">
        <v>0</v>
      </c>
      <c r="Q116" s="230">
        <f>ROUND(E116*P116,2)</f>
        <v>0</v>
      </c>
      <c r="R116" s="230" t="s">
        <v>283</v>
      </c>
      <c r="S116" s="230" t="s">
        <v>137</v>
      </c>
      <c r="T116" s="231" t="s">
        <v>168</v>
      </c>
      <c r="U116" s="217">
        <v>0.42900000000000005</v>
      </c>
      <c r="V116" s="217">
        <f>ROUND(E116*U116,2)</f>
        <v>5.58</v>
      </c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169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15"/>
      <c r="B117" s="216"/>
      <c r="C117" s="255" t="s">
        <v>284</v>
      </c>
      <c r="D117" s="249"/>
      <c r="E117" s="250">
        <v>13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171</v>
      </c>
      <c r="AH117" s="208">
        <v>5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25">
        <v>29</v>
      </c>
      <c r="B118" s="226" t="s">
        <v>285</v>
      </c>
      <c r="C118" s="244" t="s">
        <v>286</v>
      </c>
      <c r="D118" s="227" t="s">
        <v>166</v>
      </c>
      <c r="E118" s="228">
        <v>13</v>
      </c>
      <c r="F118" s="229"/>
      <c r="G118" s="230">
        <f>ROUND(E118*F118,2)</f>
        <v>0</v>
      </c>
      <c r="H118" s="229"/>
      <c r="I118" s="230">
        <f>ROUND(E118*H118,2)</f>
        <v>0</v>
      </c>
      <c r="J118" s="229"/>
      <c r="K118" s="230">
        <f>ROUND(E118*J118,2)</f>
        <v>0</v>
      </c>
      <c r="L118" s="230">
        <v>21</v>
      </c>
      <c r="M118" s="230">
        <f>G118*(1+L118/100)</f>
        <v>0</v>
      </c>
      <c r="N118" s="230">
        <v>0</v>
      </c>
      <c r="O118" s="230">
        <f>ROUND(E118*N118,2)</f>
        <v>0</v>
      </c>
      <c r="P118" s="230">
        <v>2.3800000000000002E-2</v>
      </c>
      <c r="Q118" s="230">
        <f>ROUND(E118*P118,2)</f>
        <v>0.31</v>
      </c>
      <c r="R118" s="230" t="s">
        <v>283</v>
      </c>
      <c r="S118" s="230" t="s">
        <v>137</v>
      </c>
      <c r="T118" s="231" t="s">
        <v>168</v>
      </c>
      <c r="U118" s="217">
        <v>8.2000000000000003E-2</v>
      </c>
      <c r="V118" s="217">
        <f>ROUND(E118*U118,2)</f>
        <v>1.07</v>
      </c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169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15"/>
      <c r="B119" s="216"/>
      <c r="C119" s="255" t="s">
        <v>287</v>
      </c>
      <c r="D119" s="249"/>
      <c r="E119" s="250">
        <v>13</v>
      </c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171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ht="33.75" outlineLevel="1" x14ac:dyDescent="0.2">
      <c r="A120" s="232">
        <v>30</v>
      </c>
      <c r="B120" s="233" t="s">
        <v>288</v>
      </c>
      <c r="C120" s="243" t="s">
        <v>289</v>
      </c>
      <c r="D120" s="234" t="s">
        <v>290</v>
      </c>
      <c r="E120" s="235">
        <v>1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21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7" t="s">
        <v>283</v>
      </c>
      <c r="S120" s="237" t="s">
        <v>137</v>
      </c>
      <c r="T120" s="238" t="s">
        <v>168</v>
      </c>
      <c r="U120" s="217">
        <v>3.1000000000000003E-2</v>
      </c>
      <c r="V120" s="217">
        <f>ROUND(E120*U120,2)</f>
        <v>0.03</v>
      </c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169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25">
        <v>31</v>
      </c>
      <c r="B121" s="226" t="s">
        <v>291</v>
      </c>
      <c r="C121" s="244" t="s">
        <v>292</v>
      </c>
      <c r="D121" s="227" t="s">
        <v>290</v>
      </c>
      <c r="E121" s="228">
        <v>1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21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 t="s">
        <v>283</v>
      </c>
      <c r="S121" s="230" t="s">
        <v>137</v>
      </c>
      <c r="T121" s="231" t="s">
        <v>168</v>
      </c>
      <c r="U121" s="217">
        <v>5.2000000000000005E-2</v>
      </c>
      <c r="V121" s="217">
        <f>ROUND(E121*U121,2)</f>
        <v>0.05</v>
      </c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169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15"/>
      <c r="B122" s="216"/>
      <c r="C122" s="257" t="s">
        <v>293</v>
      </c>
      <c r="D122" s="254"/>
      <c r="E122" s="254"/>
      <c r="F122" s="254"/>
      <c r="G122" s="254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199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x14ac:dyDescent="0.2">
      <c r="A123" s="219" t="s">
        <v>132</v>
      </c>
      <c r="B123" s="220" t="s">
        <v>95</v>
      </c>
      <c r="C123" s="242" t="s">
        <v>96</v>
      </c>
      <c r="D123" s="221"/>
      <c r="E123" s="222"/>
      <c r="F123" s="223"/>
      <c r="G123" s="223">
        <f>SUMIF(AG124:AG141,"&lt;&gt;NOR",G124:G141)</f>
        <v>0</v>
      </c>
      <c r="H123" s="223"/>
      <c r="I123" s="223">
        <f>SUM(I124:I141)</f>
        <v>0</v>
      </c>
      <c r="J123" s="223"/>
      <c r="K123" s="223">
        <f>SUM(K124:K141)</f>
        <v>0</v>
      </c>
      <c r="L123" s="223"/>
      <c r="M123" s="223">
        <f>SUM(M124:M141)</f>
        <v>0</v>
      </c>
      <c r="N123" s="223"/>
      <c r="O123" s="223">
        <f>SUM(O124:O141)</f>
        <v>0</v>
      </c>
      <c r="P123" s="223"/>
      <c r="Q123" s="223">
        <f>SUM(Q124:Q141)</f>
        <v>6.77</v>
      </c>
      <c r="R123" s="223"/>
      <c r="S123" s="223"/>
      <c r="T123" s="224"/>
      <c r="U123" s="218"/>
      <c r="V123" s="218">
        <f>SUM(V124:V141)</f>
        <v>66.67</v>
      </c>
      <c r="W123" s="218"/>
      <c r="AG123" t="s">
        <v>133</v>
      </c>
    </row>
    <row r="124" spans="1:60" outlineLevel="1" x14ac:dyDescent="0.2">
      <c r="A124" s="225">
        <v>32</v>
      </c>
      <c r="B124" s="226" t="s">
        <v>294</v>
      </c>
      <c r="C124" s="244" t="s">
        <v>295</v>
      </c>
      <c r="D124" s="227" t="s">
        <v>166</v>
      </c>
      <c r="E124" s="228">
        <v>198.59</v>
      </c>
      <c r="F124" s="229"/>
      <c r="G124" s="230">
        <f>ROUND(E124*F124,2)</f>
        <v>0</v>
      </c>
      <c r="H124" s="229"/>
      <c r="I124" s="230">
        <f>ROUND(E124*H124,2)</f>
        <v>0</v>
      </c>
      <c r="J124" s="229"/>
      <c r="K124" s="230">
        <f>ROUND(E124*J124,2)</f>
        <v>0</v>
      </c>
      <c r="L124" s="230">
        <v>21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1.8000000000000002E-2</v>
      </c>
      <c r="Q124" s="230">
        <f>ROUND(E124*P124,2)</f>
        <v>3.57</v>
      </c>
      <c r="R124" s="230" t="s">
        <v>296</v>
      </c>
      <c r="S124" s="230" t="s">
        <v>137</v>
      </c>
      <c r="T124" s="231" t="s">
        <v>168</v>
      </c>
      <c r="U124" s="217">
        <v>0.19500000000000001</v>
      </c>
      <c r="V124" s="217">
        <f>ROUND(E124*U124,2)</f>
        <v>38.729999999999997</v>
      </c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169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55" t="s">
        <v>179</v>
      </c>
      <c r="D125" s="249"/>
      <c r="E125" s="250"/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171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55" t="s">
        <v>180</v>
      </c>
      <c r="D126" s="249"/>
      <c r="E126" s="250">
        <v>60.620000000000005</v>
      </c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171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15"/>
      <c r="B127" s="216"/>
      <c r="C127" s="255" t="s">
        <v>181</v>
      </c>
      <c r="D127" s="249"/>
      <c r="E127" s="250">
        <v>61.580000000000005</v>
      </c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171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55" t="s">
        <v>182</v>
      </c>
      <c r="D128" s="249"/>
      <c r="E128" s="250">
        <v>29.590000000000003</v>
      </c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171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15"/>
      <c r="B129" s="216"/>
      <c r="C129" s="255" t="s">
        <v>183</v>
      </c>
      <c r="D129" s="249"/>
      <c r="E129" s="250">
        <v>46.800000000000004</v>
      </c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171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25">
        <v>33</v>
      </c>
      <c r="B130" s="226" t="s">
        <v>297</v>
      </c>
      <c r="C130" s="244" t="s">
        <v>298</v>
      </c>
      <c r="D130" s="227" t="s">
        <v>166</v>
      </c>
      <c r="E130" s="228">
        <v>198.59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21</v>
      </c>
      <c r="M130" s="230">
        <f>G130*(1+L130/100)</f>
        <v>0</v>
      </c>
      <c r="N130" s="230">
        <v>0</v>
      </c>
      <c r="O130" s="230">
        <f>ROUND(E130*N130,2)</f>
        <v>0</v>
      </c>
      <c r="P130" s="230">
        <v>1.6E-2</v>
      </c>
      <c r="Q130" s="230">
        <f>ROUND(E130*P130,2)</f>
        <v>3.18</v>
      </c>
      <c r="R130" s="230"/>
      <c r="S130" s="230" t="s">
        <v>160</v>
      </c>
      <c r="T130" s="231" t="s">
        <v>168</v>
      </c>
      <c r="U130" s="217">
        <v>0.14000000000000001</v>
      </c>
      <c r="V130" s="217">
        <f>ROUND(E130*U130,2)</f>
        <v>27.8</v>
      </c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169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15"/>
      <c r="B131" s="216"/>
      <c r="C131" s="245" t="s">
        <v>299</v>
      </c>
      <c r="D131" s="240"/>
      <c r="E131" s="240"/>
      <c r="F131" s="240"/>
      <c r="G131" s="240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147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15"/>
      <c r="B132" s="216"/>
      <c r="C132" s="255" t="s">
        <v>179</v>
      </c>
      <c r="D132" s="249"/>
      <c r="E132" s="250"/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171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15"/>
      <c r="B133" s="216"/>
      <c r="C133" s="255" t="s">
        <v>180</v>
      </c>
      <c r="D133" s="249"/>
      <c r="E133" s="250">
        <v>60.620000000000005</v>
      </c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171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15"/>
      <c r="B134" s="216"/>
      <c r="C134" s="255" t="s">
        <v>181</v>
      </c>
      <c r="D134" s="249"/>
      <c r="E134" s="250">
        <v>61.580000000000005</v>
      </c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171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">
      <c r="A135" s="215"/>
      <c r="B135" s="216"/>
      <c r="C135" s="255" t="s">
        <v>182</v>
      </c>
      <c r="D135" s="249"/>
      <c r="E135" s="250">
        <v>29.590000000000003</v>
      </c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171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">
      <c r="A136" s="215"/>
      <c r="B136" s="216"/>
      <c r="C136" s="255" t="s">
        <v>183</v>
      </c>
      <c r="D136" s="249"/>
      <c r="E136" s="250">
        <v>46.800000000000004</v>
      </c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217"/>
      <c r="T136" s="217"/>
      <c r="U136" s="217"/>
      <c r="V136" s="217"/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171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">
      <c r="A137" s="225">
        <v>34</v>
      </c>
      <c r="B137" s="226" t="s">
        <v>300</v>
      </c>
      <c r="C137" s="244" t="s">
        <v>301</v>
      </c>
      <c r="D137" s="227" t="s">
        <v>302</v>
      </c>
      <c r="E137" s="228">
        <v>1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21</v>
      </c>
      <c r="M137" s="230">
        <f>G137*(1+L137/100)</f>
        <v>0</v>
      </c>
      <c r="N137" s="230">
        <v>0</v>
      </c>
      <c r="O137" s="230">
        <f>ROUND(E137*N137,2)</f>
        <v>0</v>
      </c>
      <c r="P137" s="230">
        <v>1.6E-2</v>
      </c>
      <c r="Q137" s="230">
        <f>ROUND(E137*P137,2)</f>
        <v>0.02</v>
      </c>
      <c r="R137" s="230"/>
      <c r="S137" s="230" t="s">
        <v>160</v>
      </c>
      <c r="T137" s="231" t="s">
        <v>138</v>
      </c>
      <c r="U137" s="217">
        <v>0.14000000000000001</v>
      </c>
      <c r="V137" s="217">
        <f>ROUND(E137*U137,2)</f>
        <v>0.14000000000000001</v>
      </c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169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15"/>
      <c r="B138" s="216"/>
      <c r="C138" s="245" t="s">
        <v>303</v>
      </c>
      <c r="D138" s="240"/>
      <c r="E138" s="240"/>
      <c r="F138" s="240"/>
      <c r="G138" s="240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147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">
      <c r="A139" s="215"/>
      <c r="B139" s="216"/>
      <c r="C139" s="256" t="s">
        <v>304</v>
      </c>
      <c r="D139" s="253"/>
      <c r="E139" s="253"/>
      <c r="F139" s="253"/>
      <c r="G139" s="253"/>
      <c r="H139" s="217"/>
      <c r="I139" s="217"/>
      <c r="J139" s="217"/>
      <c r="K139" s="217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147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15"/>
      <c r="B140" s="216"/>
      <c r="C140" s="256" t="s">
        <v>305</v>
      </c>
      <c r="D140" s="253"/>
      <c r="E140" s="253"/>
      <c r="F140" s="253"/>
      <c r="G140" s="253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147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15"/>
      <c r="B141" s="216"/>
      <c r="C141" s="256" t="s">
        <v>306</v>
      </c>
      <c r="D141" s="253"/>
      <c r="E141" s="253"/>
      <c r="F141" s="253"/>
      <c r="G141" s="253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147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x14ac:dyDescent="0.2">
      <c r="A142" s="219" t="s">
        <v>132</v>
      </c>
      <c r="B142" s="220" t="s">
        <v>97</v>
      </c>
      <c r="C142" s="242" t="s">
        <v>98</v>
      </c>
      <c r="D142" s="221"/>
      <c r="E142" s="222"/>
      <c r="F142" s="223"/>
      <c r="G142" s="223">
        <f>SUMIF(AG143:AG154,"&lt;&gt;NOR",G143:G154)</f>
        <v>0</v>
      </c>
      <c r="H142" s="223"/>
      <c r="I142" s="223">
        <f>SUM(I143:I154)</f>
        <v>0</v>
      </c>
      <c r="J142" s="223"/>
      <c r="K142" s="223">
        <f>SUM(K143:K154)</f>
        <v>0</v>
      </c>
      <c r="L142" s="223"/>
      <c r="M142" s="223">
        <f>SUM(M143:M154)</f>
        <v>0</v>
      </c>
      <c r="N142" s="223"/>
      <c r="O142" s="223">
        <f>SUM(O143:O154)</f>
        <v>0</v>
      </c>
      <c r="P142" s="223"/>
      <c r="Q142" s="223">
        <f>SUM(Q143:Q154)</f>
        <v>1.04</v>
      </c>
      <c r="R142" s="223"/>
      <c r="S142" s="223"/>
      <c r="T142" s="224"/>
      <c r="U142" s="218"/>
      <c r="V142" s="218">
        <f>SUM(V143:V154)</f>
        <v>106.72999999999999</v>
      </c>
      <c r="W142" s="218"/>
      <c r="AG142" t="s">
        <v>133</v>
      </c>
    </row>
    <row r="143" spans="1:60" outlineLevel="1" x14ac:dyDescent="0.2">
      <c r="A143" s="225">
        <v>35</v>
      </c>
      <c r="B143" s="226" t="s">
        <v>307</v>
      </c>
      <c r="C143" s="244" t="s">
        <v>308</v>
      </c>
      <c r="D143" s="227" t="s">
        <v>166</v>
      </c>
      <c r="E143" s="228">
        <v>154.54160000000002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30">
        <v>0</v>
      </c>
      <c r="O143" s="230">
        <f>ROUND(E143*N143,2)</f>
        <v>0</v>
      </c>
      <c r="P143" s="230">
        <v>5.0000000000000001E-3</v>
      </c>
      <c r="Q143" s="230">
        <f>ROUND(E143*P143,2)</f>
        <v>0.77</v>
      </c>
      <c r="R143" s="230"/>
      <c r="S143" s="230" t="s">
        <v>160</v>
      </c>
      <c r="T143" s="231" t="s">
        <v>168</v>
      </c>
      <c r="U143" s="217">
        <v>0.51</v>
      </c>
      <c r="V143" s="217">
        <f>ROUND(E143*U143,2)</f>
        <v>78.819999999999993</v>
      </c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169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15"/>
      <c r="B144" s="216"/>
      <c r="C144" s="245" t="s">
        <v>309</v>
      </c>
      <c r="D144" s="240"/>
      <c r="E144" s="240"/>
      <c r="F144" s="240"/>
      <c r="G144" s="240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147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">
      <c r="A145" s="215"/>
      <c r="B145" s="216"/>
      <c r="C145" s="255" t="s">
        <v>179</v>
      </c>
      <c r="D145" s="249"/>
      <c r="E145" s="250"/>
      <c r="F145" s="217"/>
      <c r="G145" s="217"/>
      <c r="H145" s="217"/>
      <c r="I145" s="217"/>
      <c r="J145" s="217"/>
      <c r="K145" s="217"/>
      <c r="L145" s="217"/>
      <c r="M145" s="217"/>
      <c r="N145" s="217"/>
      <c r="O145" s="217"/>
      <c r="P145" s="217"/>
      <c r="Q145" s="217"/>
      <c r="R145" s="217"/>
      <c r="S145" s="217"/>
      <c r="T145" s="217"/>
      <c r="U145" s="217"/>
      <c r="V145" s="217"/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171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15"/>
      <c r="B146" s="216"/>
      <c r="C146" s="255" t="s">
        <v>180</v>
      </c>
      <c r="D146" s="249"/>
      <c r="E146" s="250">
        <v>60.620000000000005</v>
      </c>
      <c r="F146" s="217"/>
      <c r="G146" s="217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171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55" t="s">
        <v>310</v>
      </c>
      <c r="D147" s="249"/>
      <c r="E147" s="250">
        <v>27.900000000000002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171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15"/>
      <c r="B148" s="216"/>
      <c r="C148" s="255" t="s">
        <v>311</v>
      </c>
      <c r="D148" s="249"/>
      <c r="E148" s="250">
        <v>45.864000000000004</v>
      </c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171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58" t="s">
        <v>312</v>
      </c>
      <c r="D149" s="251"/>
      <c r="E149" s="252">
        <v>134.38400000000001</v>
      </c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171</v>
      </c>
      <c r="AH149" s="208">
        <v>1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15"/>
      <c r="B150" s="216"/>
      <c r="C150" s="255" t="s">
        <v>313</v>
      </c>
      <c r="D150" s="249"/>
      <c r="E150" s="250">
        <v>20.157600000000002</v>
      </c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171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25">
        <v>36</v>
      </c>
      <c r="B151" s="226" t="s">
        <v>314</v>
      </c>
      <c r="C151" s="244" t="s">
        <v>315</v>
      </c>
      <c r="D151" s="227" t="s">
        <v>166</v>
      </c>
      <c r="E151" s="228">
        <v>54.720000000000006</v>
      </c>
      <c r="F151" s="229"/>
      <c r="G151" s="230">
        <f>ROUND(E151*F151,2)</f>
        <v>0</v>
      </c>
      <c r="H151" s="229"/>
      <c r="I151" s="230">
        <f>ROUND(E151*H151,2)</f>
        <v>0</v>
      </c>
      <c r="J151" s="229"/>
      <c r="K151" s="230">
        <f>ROUND(E151*J151,2)</f>
        <v>0</v>
      </c>
      <c r="L151" s="230">
        <v>21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5.0000000000000001E-3</v>
      </c>
      <c r="Q151" s="230">
        <f>ROUND(E151*P151,2)</f>
        <v>0.27</v>
      </c>
      <c r="R151" s="230"/>
      <c r="S151" s="230" t="s">
        <v>160</v>
      </c>
      <c r="T151" s="231" t="s">
        <v>168</v>
      </c>
      <c r="U151" s="217">
        <v>0.51</v>
      </c>
      <c r="V151" s="217">
        <f>ROUND(E151*U151,2)</f>
        <v>27.91</v>
      </c>
      <c r="W151" s="21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169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15"/>
      <c r="B152" s="216"/>
      <c r="C152" s="245" t="s">
        <v>316</v>
      </c>
      <c r="D152" s="240"/>
      <c r="E152" s="240"/>
      <c r="F152" s="240"/>
      <c r="G152" s="240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147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15"/>
      <c r="B153" s="216"/>
      <c r="C153" s="256" t="s">
        <v>317</v>
      </c>
      <c r="D153" s="253"/>
      <c r="E153" s="253"/>
      <c r="F153" s="253"/>
      <c r="G153" s="253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147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15"/>
      <c r="B154" s="216"/>
      <c r="C154" s="255" t="s">
        <v>318</v>
      </c>
      <c r="D154" s="249"/>
      <c r="E154" s="250">
        <v>54.720000000000006</v>
      </c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171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x14ac:dyDescent="0.2">
      <c r="A155" s="219" t="s">
        <v>132</v>
      </c>
      <c r="B155" s="220" t="s">
        <v>99</v>
      </c>
      <c r="C155" s="242" t="s">
        <v>100</v>
      </c>
      <c r="D155" s="221"/>
      <c r="E155" s="222"/>
      <c r="F155" s="223"/>
      <c r="G155" s="223">
        <f>SUMIF(AG156:AG205,"&lt;&gt;NOR",G156:G205)</f>
        <v>0</v>
      </c>
      <c r="H155" s="223"/>
      <c r="I155" s="223">
        <f>SUM(I156:I205)</f>
        <v>0</v>
      </c>
      <c r="J155" s="223"/>
      <c r="K155" s="223">
        <f>SUM(K156:K205)</f>
        <v>0</v>
      </c>
      <c r="L155" s="223"/>
      <c r="M155" s="223">
        <f>SUM(M156:M205)</f>
        <v>0</v>
      </c>
      <c r="N155" s="223"/>
      <c r="O155" s="223">
        <f>SUM(O156:O205)</f>
        <v>2.4899999999999998</v>
      </c>
      <c r="P155" s="223"/>
      <c r="Q155" s="223">
        <f>SUM(Q156:Q205)</f>
        <v>0.2</v>
      </c>
      <c r="R155" s="223"/>
      <c r="S155" s="223"/>
      <c r="T155" s="224"/>
      <c r="U155" s="218"/>
      <c r="V155" s="218">
        <f>SUM(V156:V205)</f>
        <v>140.72999999999999</v>
      </c>
      <c r="W155" s="218"/>
      <c r="AG155" t="s">
        <v>133</v>
      </c>
    </row>
    <row r="156" spans="1:60" outlineLevel="1" x14ac:dyDescent="0.2">
      <c r="A156" s="225">
        <v>37</v>
      </c>
      <c r="B156" s="226" t="s">
        <v>319</v>
      </c>
      <c r="C156" s="244" t="s">
        <v>320</v>
      </c>
      <c r="D156" s="227" t="s">
        <v>166</v>
      </c>
      <c r="E156" s="228">
        <v>198.59</v>
      </c>
      <c r="F156" s="229"/>
      <c r="G156" s="230">
        <f>ROUND(E156*F156,2)</f>
        <v>0</v>
      </c>
      <c r="H156" s="229"/>
      <c r="I156" s="230">
        <f>ROUND(E156*H156,2)</f>
        <v>0</v>
      </c>
      <c r="J156" s="229"/>
      <c r="K156" s="230">
        <f>ROUND(E156*J156,2)</f>
        <v>0</v>
      </c>
      <c r="L156" s="230">
        <v>21</v>
      </c>
      <c r="M156" s="230">
        <f>G156*(1+L156/100)</f>
        <v>0</v>
      </c>
      <c r="N156" s="230">
        <v>0</v>
      </c>
      <c r="O156" s="230">
        <f>ROUND(E156*N156,2)</f>
        <v>0</v>
      </c>
      <c r="P156" s="230">
        <v>0</v>
      </c>
      <c r="Q156" s="230">
        <f>ROUND(E156*P156,2)</f>
        <v>0</v>
      </c>
      <c r="R156" s="230" t="s">
        <v>321</v>
      </c>
      <c r="S156" s="230" t="s">
        <v>137</v>
      </c>
      <c r="T156" s="231" t="s">
        <v>168</v>
      </c>
      <c r="U156" s="217">
        <v>0.14700000000000002</v>
      </c>
      <c r="V156" s="217">
        <f>ROUND(E156*U156,2)</f>
        <v>29.19</v>
      </c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169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57" t="s">
        <v>322</v>
      </c>
      <c r="D157" s="254"/>
      <c r="E157" s="254"/>
      <c r="F157" s="254"/>
      <c r="G157" s="254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199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15"/>
      <c r="B158" s="216"/>
      <c r="C158" s="255" t="s">
        <v>170</v>
      </c>
      <c r="D158" s="249"/>
      <c r="E158" s="250"/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171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 x14ac:dyDescent="0.2">
      <c r="A159" s="215"/>
      <c r="B159" s="216"/>
      <c r="C159" s="255" t="s">
        <v>180</v>
      </c>
      <c r="D159" s="249"/>
      <c r="E159" s="250">
        <v>60.620000000000005</v>
      </c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171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15"/>
      <c r="B160" s="216"/>
      <c r="C160" s="255" t="s">
        <v>181</v>
      </c>
      <c r="D160" s="249"/>
      <c r="E160" s="250">
        <v>61.580000000000005</v>
      </c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171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15"/>
      <c r="B161" s="216"/>
      <c r="C161" s="255" t="s">
        <v>182</v>
      </c>
      <c r="D161" s="249"/>
      <c r="E161" s="250">
        <v>29.590000000000003</v>
      </c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171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15"/>
      <c r="B162" s="216"/>
      <c r="C162" s="255" t="s">
        <v>183</v>
      </c>
      <c r="D162" s="249"/>
      <c r="E162" s="250">
        <v>46.800000000000004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171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25">
        <v>38</v>
      </c>
      <c r="B163" s="226" t="s">
        <v>323</v>
      </c>
      <c r="C163" s="244" t="s">
        <v>324</v>
      </c>
      <c r="D163" s="227" t="s">
        <v>166</v>
      </c>
      <c r="E163" s="228">
        <v>198.59</v>
      </c>
      <c r="F163" s="229"/>
      <c r="G163" s="230">
        <f>ROUND(E163*F163,2)</f>
        <v>0</v>
      </c>
      <c r="H163" s="229"/>
      <c r="I163" s="230">
        <f>ROUND(E163*H163,2)</f>
        <v>0</v>
      </c>
      <c r="J163" s="229"/>
      <c r="K163" s="230">
        <f>ROUND(E163*J163,2)</f>
        <v>0</v>
      </c>
      <c r="L163" s="230">
        <v>21</v>
      </c>
      <c r="M163" s="230">
        <f>G163*(1+L163/100)</f>
        <v>0</v>
      </c>
      <c r="N163" s="230">
        <v>0</v>
      </c>
      <c r="O163" s="230">
        <f>ROUND(E163*N163,2)</f>
        <v>0</v>
      </c>
      <c r="P163" s="230">
        <v>0</v>
      </c>
      <c r="Q163" s="230">
        <f>ROUND(E163*P163,2)</f>
        <v>0</v>
      </c>
      <c r="R163" s="230" t="s">
        <v>321</v>
      </c>
      <c r="S163" s="230" t="s">
        <v>137</v>
      </c>
      <c r="T163" s="231" t="s">
        <v>168</v>
      </c>
      <c r="U163" s="217">
        <v>4.6000000000000006E-2</v>
      </c>
      <c r="V163" s="217">
        <f>ROUND(E163*U163,2)</f>
        <v>9.14</v>
      </c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169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15"/>
      <c r="B164" s="216"/>
      <c r="C164" s="257" t="s">
        <v>322</v>
      </c>
      <c r="D164" s="254"/>
      <c r="E164" s="254"/>
      <c r="F164" s="254"/>
      <c r="G164" s="254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199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15"/>
      <c r="B165" s="216"/>
      <c r="C165" s="255" t="s">
        <v>325</v>
      </c>
      <c r="D165" s="249"/>
      <c r="E165" s="250">
        <v>198.59</v>
      </c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171</v>
      </c>
      <c r="AH165" s="208">
        <v>5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ht="22.5" outlineLevel="1" x14ac:dyDescent="0.2">
      <c r="A166" s="225">
        <v>39</v>
      </c>
      <c r="B166" s="226" t="s">
        <v>326</v>
      </c>
      <c r="C166" s="244" t="s">
        <v>327</v>
      </c>
      <c r="D166" s="227" t="s">
        <v>272</v>
      </c>
      <c r="E166" s="228">
        <v>112.30000000000001</v>
      </c>
      <c r="F166" s="229"/>
      <c r="G166" s="230">
        <f>ROUND(E166*F166,2)</f>
        <v>0</v>
      </c>
      <c r="H166" s="229"/>
      <c r="I166" s="230">
        <f>ROUND(E166*H166,2)</f>
        <v>0</v>
      </c>
      <c r="J166" s="229"/>
      <c r="K166" s="230">
        <f>ROUND(E166*J166,2)</f>
        <v>0</v>
      </c>
      <c r="L166" s="230">
        <v>21</v>
      </c>
      <c r="M166" s="230">
        <f>G166*(1+L166/100)</f>
        <v>0</v>
      </c>
      <c r="N166" s="230">
        <v>2.0000000000000002E-5</v>
      </c>
      <c r="O166" s="230">
        <f>ROUND(E166*N166,2)</f>
        <v>0</v>
      </c>
      <c r="P166" s="230">
        <v>0</v>
      </c>
      <c r="Q166" s="230">
        <f>ROUND(E166*P166,2)</f>
        <v>0</v>
      </c>
      <c r="R166" s="230" t="s">
        <v>321</v>
      </c>
      <c r="S166" s="230" t="s">
        <v>137</v>
      </c>
      <c r="T166" s="231" t="s">
        <v>168</v>
      </c>
      <c r="U166" s="217">
        <v>8.8000000000000009E-2</v>
      </c>
      <c r="V166" s="217">
        <f>ROUND(E166*U166,2)</f>
        <v>9.8800000000000008</v>
      </c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169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45" t="s">
        <v>328</v>
      </c>
      <c r="D167" s="240"/>
      <c r="E167" s="240"/>
      <c r="F167" s="240"/>
      <c r="G167" s="240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147</v>
      </c>
      <c r="AH167" s="208"/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15"/>
      <c r="B168" s="216"/>
      <c r="C168" s="255" t="s">
        <v>179</v>
      </c>
      <c r="D168" s="249"/>
      <c r="E168" s="250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171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15"/>
      <c r="B169" s="216"/>
      <c r="C169" s="255" t="s">
        <v>274</v>
      </c>
      <c r="D169" s="249"/>
      <c r="E169" s="250">
        <v>31.14</v>
      </c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171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15"/>
      <c r="B170" s="216"/>
      <c r="C170" s="255" t="s">
        <v>275</v>
      </c>
      <c r="D170" s="249"/>
      <c r="E170" s="250">
        <v>31.840000000000003</v>
      </c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171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55" t="s">
        <v>276</v>
      </c>
      <c r="D171" s="249"/>
      <c r="E171" s="250">
        <v>21.900000000000002</v>
      </c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171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15"/>
      <c r="B172" s="216"/>
      <c r="C172" s="255" t="s">
        <v>277</v>
      </c>
      <c r="D172" s="249"/>
      <c r="E172" s="250">
        <v>27.42</v>
      </c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171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ht="22.5" outlineLevel="1" x14ac:dyDescent="0.2">
      <c r="A173" s="225">
        <v>40</v>
      </c>
      <c r="B173" s="226" t="s">
        <v>329</v>
      </c>
      <c r="C173" s="244" t="s">
        <v>330</v>
      </c>
      <c r="D173" s="227" t="s">
        <v>166</v>
      </c>
      <c r="E173" s="228">
        <v>198.59</v>
      </c>
      <c r="F173" s="229"/>
      <c r="G173" s="230">
        <f>ROUND(E173*F173,2)</f>
        <v>0</v>
      </c>
      <c r="H173" s="229"/>
      <c r="I173" s="230">
        <f>ROUND(E173*H173,2)</f>
        <v>0</v>
      </c>
      <c r="J173" s="229"/>
      <c r="K173" s="230">
        <f>ROUND(E173*J173,2)</f>
        <v>0</v>
      </c>
      <c r="L173" s="230">
        <v>21</v>
      </c>
      <c r="M173" s="230">
        <f>G173*(1+L173/100)</f>
        <v>0</v>
      </c>
      <c r="N173" s="230">
        <v>0</v>
      </c>
      <c r="O173" s="230">
        <f>ROUND(E173*N173,2)</f>
        <v>0</v>
      </c>
      <c r="P173" s="230">
        <v>1E-3</v>
      </c>
      <c r="Q173" s="230">
        <f>ROUND(E173*P173,2)</f>
        <v>0.2</v>
      </c>
      <c r="R173" s="230" t="s">
        <v>321</v>
      </c>
      <c r="S173" s="230" t="s">
        <v>137</v>
      </c>
      <c r="T173" s="231" t="s">
        <v>168</v>
      </c>
      <c r="U173" s="217">
        <v>0.10500000000000001</v>
      </c>
      <c r="V173" s="217">
        <f>ROUND(E173*U173,2)</f>
        <v>20.85</v>
      </c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169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 x14ac:dyDescent="0.2">
      <c r="A174" s="215"/>
      <c r="B174" s="216"/>
      <c r="C174" s="255" t="s">
        <v>179</v>
      </c>
      <c r="D174" s="249"/>
      <c r="E174" s="250"/>
      <c r="F174" s="217"/>
      <c r="G174" s="217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171</v>
      </c>
      <c r="AH174" s="208">
        <v>0</v>
      </c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15"/>
      <c r="B175" s="216"/>
      <c r="C175" s="255" t="s">
        <v>180</v>
      </c>
      <c r="D175" s="249"/>
      <c r="E175" s="250">
        <v>60.620000000000005</v>
      </c>
      <c r="F175" s="217"/>
      <c r="G175" s="217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171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15"/>
      <c r="B176" s="216"/>
      <c r="C176" s="255" t="s">
        <v>181</v>
      </c>
      <c r="D176" s="249"/>
      <c r="E176" s="250">
        <v>61.580000000000005</v>
      </c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171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">
      <c r="A177" s="215"/>
      <c r="B177" s="216"/>
      <c r="C177" s="255" t="s">
        <v>182</v>
      </c>
      <c r="D177" s="249"/>
      <c r="E177" s="250">
        <v>29.590000000000003</v>
      </c>
      <c r="F177" s="217"/>
      <c r="G177" s="217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171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15"/>
      <c r="B178" s="216"/>
      <c r="C178" s="255" t="s">
        <v>183</v>
      </c>
      <c r="D178" s="249"/>
      <c r="E178" s="250">
        <v>46.800000000000004</v>
      </c>
      <c r="F178" s="217"/>
      <c r="G178" s="217"/>
      <c r="H178" s="217"/>
      <c r="I178" s="217"/>
      <c r="J178" s="217"/>
      <c r="K178" s="217"/>
      <c r="L178" s="217"/>
      <c r="M178" s="217"/>
      <c r="N178" s="217"/>
      <c r="O178" s="217"/>
      <c r="P178" s="217"/>
      <c r="Q178" s="217"/>
      <c r="R178" s="217"/>
      <c r="S178" s="217"/>
      <c r="T178" s="217"/>
      <c r="U178" s="217"/>
      <c r="V178" s="217"/>
      <c r="W178" s="217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171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ht="22.5" outlineLevel="1" x14ac:dyDescent="0.2">
      <c r="A179" s="225">
        <v>41</v>
      </c>
      <c r="B179" s="226" t="s">
        <v>331</v>
      </c>
      <c r="C179" s="244" t="s">
        <v>332</v>
      </c>
      <c r="D179" s="227" t="s">
        <v>166</v>
      </c>
      <c r="E179" s="228">
        <v>198.59</v>
      </c>
      <c r="F179" s="229"/>
      <c r="G179" s="230">
        <f>ROUND(E179*F179,2)</f>
        <v>0</v>
      </c>
      <c r="H179" s="229"/>
      <c r="I179" s="230">
        <f>ROUND(E179*H179,2)</f>
        <v>0</v>
      </c>
      <c r="J179" s="229"/>
      <c r="K179" s="230">
        <f>ROUND(E179*J179,2)</f>
        <v>0</v>
      </c>
      <c r="L179" s="230">
        <v>21</v>
      </c>
      <c r="M179" s="230">
        <f>G179*(1+L179/100)</f>
        <v>0</v>
      </c>
      <c r="N179" s="230">
        <v>3.0000000000000003E-4</v>
      </c>
      <c r="O179" s="230">
        <f>ROUND(E179*N179,2)</f>
        <v>0.06</v>
      </c>
      <c r="P179" s="230">
        <v>0</v>
      </c>
      <c r="Q179" s="230">
        <f>ROUND(E179*P179,2)</f>
        <v>0</v>
      </c>
      <c r="R179" s="230" t="s">
        <v>321</v>
      </c>
      <c r="S179" s="230" t="s">
        <v>137</v>
      </c>
      <c r="T179" s="231" t="s">
        <v>168</v>
      </c>
      <c r="U179" s="217">
        <v>0.34720000000000001</v>
      </c>
      <c r="V179" s="217">
        <f>ROUND(E179*U179,2)</f>
        <v>68.95</v>
      </c>
      <c r="W179" s="217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169</v>
      </c>
      <c r="AH179" s="208"/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15"/>
      <c r="B180" s="216"/>
      <c r="C180" s="255" t="s">
        <v>179</v>
      </c>
      <c r="D180" s="249"/>
      <c r="E180" s="250"/>
      <c r="F180" s="217"/>
      <c r="G180" s="217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171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 x14ac:dyDescent="0.2">
      <c r="A181" s="215"/>
      <c r="B181" s="216"/>
      <c r="C181" s="255" t="s">
        <v>180</v>
      </c>
      <c r="D181" s="249"/>
      <c r="E181" s="250">
        <v>60.620000000000005</v>
      </c>
      <c r="F181" s="217"/>
      <c r="G181" s="217"/>
      <c r="H181" s="217"/>
      <c r="I181" s="217"/>
      <c r="J181" s="217"/>
      <c r="K181" s="217"/>
      <c r="L181" s="217"/>
      <c r="M181" s="217"/>
      <c r="N181" s="217"/>
      <c r="O181" s="217"/>
      <c r="P181" s="217"/>
      <c r="Q181" s="217"/>
      <c r="R181" s="217"/>
      <c r="S181" s="217"/>
      <c r="T181" s="217"/>
      <c r="U181" s="217"/>
      <c r="V181" s="217"/>
      <c r="W181" s="217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171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">
      <c r="A182" s="215"/>
      <c r="B182" s="216"/>
      <c r="C182" s="255" t="s">
        <v>181</v>
      </c>
      <c r="D182" s="249"/>
      <c r="E182" s="250">
        <v>61.580000000000005</v>
      </c>
      <c r="F182" s="217"/>
      <c r="G182" s="217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171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">
      <c r="A183" s="215"/>
      <c r="B183" s="216"/>
      <c r="C183" s="255" t="s">
        <v>182</v>
      </c>
      <c r="D183" s="249"/>
      <c r="E183" s="250">
        <v>29.590000000000003</v>
      </c>
      <c r="F183" s="217"/>
      <c r="G183" s="217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171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15"/>
      <c r="B184" s="216"/>
      <c r="C184" s="255" t="s">
        <v>183</v>
      </c>
      <c r="D184" s="249"/>
      <c r="E184" s="250">
        <v>46.800000000000004</v>
      </c>
      <c r="F184" s="217"/>
      <c r="G184" s="217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171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ht="22.5" outlineLevel="1" x14ac:dyDescent="0.2">
      <c r="A185" s="225">
        <v>42</v>
      </c>
      <c r="B185" s="226" t="s">
        <v>333</v>
      </c>
      <c r="C185" s="244" t="s">
        <v>334</v>
      </c>
      <c r="D185" s="227" t="s">
        <v>335</v>
      </c>
      <c r="E185" s="228">
        <v>39.718000000000004</v>
      </c>
      <c r="F185" s="229"/>
      <c r="G185" s="230">
        <f>ROUND(E185*F185,2)</f>
        <v>0</v>
      </c>
      <c r="H185" s="229"/>
      <c r="I185" s="230">
        <f>ROUND(E185*H185,2)</f>
        <v>0</v>
      </c>
      <c r="J185" s="229"/>
      <c r="K185" s="230">
        <f>ROUND(E185*J185,2)</f>
        <v>0</v>
      </c>
      <c r="L185" s="230">
        <v>21</v>
      </c>
      <c r="M185" s="230">
        <f>G185*(1+L185/100)</f>
        <v>0</v>
      </c>
      <c r="N185" s="230">
        <v>1E-3</v>
      </c>
      <c r="O185" s="230">
        <f>ROUND(E185*N185,2)</f>
        <v>0.04</v>
      </c>
      <c r="P185" s="230">
        <v>0</v>
      </c>
      <c r="Q185" s="230">
        <f>ROUND(E185*P185,2)</f>
        <v>0</v>
      </c>
      <c r="R185" s="230" t="s">
        <v>273</v>
      </c>
      <c r="S185" s="230" t="s">
        <v>137</v>
      </c>
      <c r="T185" s="231" t="s">
        <v>168</v>
      </c>
      <c r="U185" s="217">
        <v>0</v>
      </c>
      <c r="V185" s="217">
        <f>ROUND(E185*U185,2)</f>
        <v>0</v>
      </c>
      <c r="W185" s="217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187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 x14ac:dyDescent="0.2">
      <c r="A186" s="215"/>
      <c r="B186" s="216"/>
      <c r="C186" s="255" t="s">
        <v>336</v>
      </c>
      <c r="D186" s="249"/>
      <c r="E186" s="250">
        <v>39.718000000000004</v>
      </c>
      <c r="F186" s="217"/>
      <c r="G186" s="217"/>
      <c r="H186" s="217"/>
      <c r="I186" s="217"/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171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 x14ac:dyDescent="0.2">
      <c r="A187" s="225">
        <v>43</v>
      </c>
      <c r="B187" s="226" t="s">
        <v>337</v>
      </c>
      <c r="C187" s="244" t="s">
        <v>338</v>
      </c>
      <c r="D187" s="227" t="s">
        <v>272</v>
      </c>
      <c r="E187" s="228">
        <v>112.30000000000001</v>
      </c>
      <c r="F187" s="229"/>
      <c r="G187" s="230">
        <f>ROUND(E187*F187,2)</f>
        <v>0</v>
      </c>
      <c r="H187" s="229"/>
      <c r="I187" s="230">
        <f>ROUND(E187*H187,2)</f>
        <v>0</v>
      </c>
      <c r="J187" s="229"/>
      <c r="K187" s="230">
        <f>ROUND(E187*J187,2)</f>
        <v>0</v>
      </c>
      <c r="L187" s="230">
        <v>21</v>
      </c>
      <c r="M187" s="230">
        <f>G187*(1+L187/100)</f>
        <v>0</v>
      </c>
      <c r="N187" s="230">
        <v>6.0000000000000002E-5</v>
      </c>
      <c r="O187" s="230">
        <f>ROUND(E187*N187,2)</f>
        <v>0.01</v>
      </c>
      <c r="P187" s="230">
        <v>0</v>
      </c>
      <c r="Q187" s="230">
        <f>ROUND(E187*P187,2)</f>
        <v>0</v>
      </c>
      <c r="R187" s="230" t="s">
        <v>273</v>
      </c>
      <c r="S187" s="230" t="s">
        <v>137</v>
      </c>
      <c r="T187" s="231" t="s">
        <v>168</v>
      </c>
      <c r="U187" s="217">
        <v>0</v>
      </c>
      <c r="V187" s="217">
        <f>ROUND(E187*U187,2)</f>
        <v>0</v>
      </c>
      <c r="W187" s="217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187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 x14ac:dyDescent="0.2">
      <c r="A188" s="215"/>
      <c r="B188" s="216"/>
      <c r="C188" s="255" t="s">
        <v>339</v>
      </c>
      <c r="D188" s="249"/>
      <c r="E188" s="250">
        <v>112.30000000000001</v>
      </c>
      <c r="F188" s="217"/>
      <c r="G188" s="217"/>
      <c r="H188" s="217"/>
      <c r="I188" s="217"/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171</v>
      </c>
      <c r="AH188" s="208">
        <v>5</v>
      </c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 x14ac:dyDescent="0.2">
      <c r="A189" s="225">
        <v>44</v>
      </c>
      <c r="B189" s="226" t="s">
        <v>340</v>
      </c>
      <c r="C189" s="244" t="s">
        <v>341</v>
      </c>
      <c r="D189" s="227" t="s">
        <v>166</v>
      </c>
      <c r="E189" s="228">
        <v>218.44900000000001</v>
      </c>
      <c r="F189" s="229"/>
      <c r="G189" s="230">
        <f>ROUND(E189*F189,2)</f>
        <v>0</v>
      </c>
      <c r="H189" s="229"/>
      <c r="I189" s="230">
        <f>ROUND(E189*H189,2)</f>
        <v>0</v>
      </c>
      <c r="J189" s="229"/>
      <c r="K189" s="230">
        <f>ROUND(E189*J189,2)</f>
        <v>0</v>
      </c>
      <c r="L189" s="230">
        <v>21</v>
      </c>
      <c r="M189" s="230">
        <f>G189*(1+L189/100)</f>
        <v>0</v>
      </c>
      <c r="N189" s="230">
        <v>3.1700000000000001E-3</v>
      </c>
      <c r="O189" s="230">
        <f>ROUND(E189*N189,2)</f>
        <v>0.69</v>
      </c>
      <c r="P189" s="230">
        <v>0</v>
      </c>
      <c r="Q189" s="230">
        <f>ROUND(E189*P189,2)</f>
        <v>0</v>
      </c>
      <c r="R189" s="230"/>
      <c r="S189" s="230" t="s">
        <v>160</v>
      </c>
      <c r="T189" s="231" t="s">
        <v>168</v>
      </c>
      <c r="U189" s="217">
        <v>0</v>
      </c>
      <c r="V189" s="217">
        <f>ROUND(E189*U189,2)</f>
        <v>0</v>
      </c>
      <c r="W189" s="217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187</v>
      </c>
      <c r="AH189" s="208"/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 x14ac:dyDescent="0.2">
      <c r="A190" s="215"/>
      <c r="B190" s="216"/>
      <c r="C190" s="245" t="s">
        <v>342</v>
      </c>
      <c r="D190" s="240"/>
      <c r="E190" s="240"/>
      <c r="F190" s="240"/>
      <c r="G190" s="240"/>
      <c r="H190" s="217"/>
      <c r="I190" s="217"/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147</v>
      </c>
      <c r="AH190" s="208"/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 x14ac:dyDescent="0.2">
      <c r="A191" s="215"/>
      <c r="B191" s="216"/>
      <c r="C191" s="256" t="s">
        <v>343</v>
      </c>
      <c r="D191" s="253"/>
      <c r="E191" s="253"/>
      <c r="F191" s="253"/>
      <c r="G191" s="253"/>
      <c r="H191" s="217"/>
      <c r="I191" s="217"/>
      <c r="J191" s="217"/>
      <c r="K191" s="217"/>
      <c r="L191" s="217"/>
      <c r="M191" s="217"/>
      <c r="N191" s="217"/>
      <c r="O191" s="217"/>
      <c r="P191" s="217"/>
      <c r="Q191" s="217"/>
      <c r="R191" s="217"/>
      <c r="S191" s="217"/>
      <c r="T191" s="217"/>
      <c r="U191" s="217"/>
      <c r="V191" s="217"/>
      <c r="W191" s="217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147</v>
      </c>
      <c r="AH191" s="208"/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">
      <c r="A192" s="215"/>
      <c r="B192" s="216"/>
      <c r="C192" s="256" t="s">
        <v>344</v>
      </c>
      <c r="D192" s="253"/>
      <c r="E192" s="253"/>
      <c r="F192" s="253"/>
      <c r="G192" s="253"/>
      <c r="H192" s="217"/>
      <c r="I192" s="217"/>
      <c r="J192" s="217"/>
      <c r="K192" s="217"/>
      <c r="L192" s="217"/>
      <c r="M192" s="217"/>
      <c r="N192" s="217"/>
      <c r="O192" s="217"/>
      <c r="P192" s="217"/>
      <c r="Q192" s="217"/>
      <c r="R192" s="217"/>
      <c r="S192" s="217"/>
      <c r="T192" s="217"/>
      <c r="U192" s="217"/>
      <c r="V192" s="217"/>
      <c r="W192" s="217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147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">
      <c r="A193" s="215"/>
      <c r="B193" s="216"/>
      <c r="C193" s="256" t="s">
        <v>345</v>
      </c>
      <c r="D193" s="253"/>
      <c r="E193" s="253"/>
      <c r="F193" s="253"/>
      <c r="G193" s="253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147</v>
      </c>
      <c r="AH193" s="208"/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">
      <c r="A194" s="215"/>
      <c r="B194" s="216"/>
      <c r="C194" s="256" t="s">
        <v>346</v>
      </c>
      <c r="D194" s="253"/>
      <c r="E194" s="253"/>
      <c r="F194" s="253"/>
      <c r="G194" s="253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147</v>
      </c>
      <c r="AH194" s="208"/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">
      <c r="A195" s="215"/>
      <c r="B195" s="216"/>
      <c r="C195" s="256" t="s">
        <v>347</v>
      </c>
      <c r="D195" s="253"/>
      <c r="E195" s="253"/>
      <c r="F195" s="253"/>
      <c r="G195" s="253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147</v>
      </c>
      <c r="AH195" s="208"/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 x14ac:dyDescent="0.2">
      <c r="A196" s="215"/>
      <c r="B196" s="216"/>
      <c r="C196" s="256" t="s">
        <v>348</v>
      </c>
      <c r="D196" s="253"/>
      <c r="E196" s="253"/>
      <c r="F196" s="253"/>
      <c r="G196" s="253"/>
      <c r="H196" s="217"/>
      <c r="I196" s="217"/>
      <c r="J196" s="217"/>
      <c r="K196" s="217"/>
      <c r="L196" s="217"/>
      <c r="M196" s="217"/>
      <c r="N196" s="217"/>
      <c r="O196" s="217"/>
      <c r="P196" s="217"/>
      <c r="Q196" s="217"/>
      <c r="R196" s="217"/>
      <c r="S196" s="217"/>
      <c r="T196" s="217"/>
      <c r="U196" s="217"/>
      <c r="V196" s="217"/>
      <c r="W196" s="217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147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">
      <c r="A197" s="215"/>
      <c r="B197" s="216"/>
      <c r="C197" s="256" t="s">
        <v>349</v>
      </c>
      <c r="D197" s="253"/>
      <c r="E197" s="253"/>
      <c r="F197" s="253"/>
      <c r="G197" s="253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147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">
      <c r="A198" s="215"/>
      <c r="B198" s="216"/>
      <c r="C198" s="256" t="s">
        <v>350</v>
      </c>
      <c r="D198" s="253"/>
      <c r="E198" s="253"/>
      <c r="F198" s="253"/>
      <c r="G198" s="253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147</v>
      </c>
      <c r="AH198" s="208"/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 x14ac:dyDescent="0.2">
      <c r="A199" s="215"/>
      <c r="B199" s="216"/>
      <c r="C199" s="256" t="s">
        <v>351</v>
      </c>
      <c r="D199" s="253"/>
      <c r="E199" s="253"/>
      <c r="F199" s="253"/>
      <c r="G199" s="253"/>
      <c r="H199" s="217"/>
      <c r="I199" s="217"/>
      <c r="J199" s="217"/>
      <c r="K199" s="217"/>
      <c r="L199" s="217"/>
      <c r="M199" s="217"/>
      <c r="N199" s="217"/>
      <c r="O199" s="217"/>
      <c r="P199" s="217"/>
      <c r="Q199" s="217"/>
      <c r="R199" s="217"/>
      <c r="S199" s="217"/>
      <c r="T199" s="217"/>
      <c r="U199" s="217"/>
      <c r="V199" s="217"/>
      <c r="W199" s="217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147</v>
      </c>
      <c r="AH199" s="208"/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 x14ac:dyDescent="0.2">
      <c r="A200" s="215"/>
      <c r="B200" s="216"/>
      <c r="C200" s="255" t="s">
        <v>325</v>
      </c>
      <c r="D200" s="249"/>
      <c r="E200" s="250">
        <v>198.59</v>
      </c>
      <c r="F200" s="217"/>
      <c r="G200" s="217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171</v>
      </c>
      <c r="AH200" s="208">
        <v>5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">
      <c r="A201" s="215"/>
      <c r="B201" s="216"/>
      <c r="C201" s="255" t="s">
        <v>280</v>
      </c>
      <c r="D201" s="249"/>
      <c r="E201" s="250">
        <v>19.859000000000002</v>
      </c>
      <c r="F201" s="217"/>
      <c r="G201" s="217"/>
      <c r="H201" s="217"/>
      <c r="I201" s="217"/>
      <c r="J201" s="217"/>
      <c r="K201" s="217"/>
      <c r="L201" s="217"/>
      <c r="M201" s="217"/>
      <c r="N201" s="217"/>
      <c r="O201" s="217"/>
      <c r="P201" s="217"/>
      <c r="Q201" s="217"/>
      <c r="R201" s="217"/>
      <c r="S201" s="217"/>
      <c r="T201" s="217"/>
      <c r="U201" s="217"/>
      <c r="V201" s="217"/>
      <c r="W201" s="217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171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ht="22.5" outlineLevel="1" x14ac:dyDescent="0.2">
      <c r="A202" s="225">
        <v>45</v>
      </c>
      <c r="B202" s="226" t="s">
        <v>352</v>
      </c>
      <c r="C202" s="244" t="s">
        <v>353</v>
      </c>
      <c r="D202" s="227" t="s">
        <v>354</v>
      </c>
      <c r="E202" s="228">
        <v>1.6880200000000001</v>
      </c>
      <c r="F202" s="229"/>
      <c r="G202" s="230">
        <f>ROUND(E202*F202,2)</f>
        <v>0</v>
      </c>
      <c r="H202" s="229"/>
      <c r="I202" s="230">
        <f>ROUND(E202*H202,2)</f>
        <v>0</v>
      </c>
      <c r="J202" s="229"/>
      <c r="K202" s="230">
        <f>ROUND(E202*J202,2)</f>
        <v>0</v>
      </c>
      <c r="L202" s="230">
        <v>21</v>
      </c>
      <c r="M202" s="230">
        <f>G202*(1+L202/100)</f>
        <v>0</v>
      </c>
      <c r="N202" s="230">
        <v>1</v>
      </c>
      <c r="O202" s="230">
        <f>ROUND(E202*N202,2)</f>
        <v>1.69</v>
      </c>
      <c r="P202" s="230">
        <v>0</v>
      </c>
      <c r="Q202" s="230">
        <f>ROUND(E202*P202,2)</f>
        <v>0</v>
      </c>
      <c r="R202" s="230" t="s">
        <v>273</v>
      </c>
      <c r="S202" s="230" t="s">
        <v>137</v>
      </c>
      <c r="T202" s="231" t="s">
        <v>168</v>
      </c>
      <c r="U202" s="217">
        <v>0</v>
      </c>
      <c r="V202" s="217">
        <f>ROUND(E202*U202,2)</f>
        <v>0</v>
      </c>
      <c r="W202" s="217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187</v>
      </c>
      <c r="AH202" s="208"/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 x14ac:dyDescent="0.2">
      <c r="A203" s="215"/>
      <c r="B203" s="216"/>
      <c r="C203" s="255" t="s">
        <v>355</v>
      </c>
      <c r="D203" s="249"/>
      <c r="E203" s="250">
        <v>1.6880200000000001</v>
      </c>
      <c r="F203" s="217"/>
      <c r="G203" s="21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171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">
      <c r="A204" s="225">
        <v>46</v>
      </c>
      <c r="B204" s="226" t="s">
        <v>356</v>
      </c>
      <c r="C204" s="244" t="s">
        <v>357</v>
      </c>
      <c r="D204" s="227" t="s">
        <v>246</v>
      </c>
      <c r="E204" s="228">
        <v>2.4887800000000002</v>
      </c>
      <c r="F204" s="229"/>
      <c r="G204" s="230">
        <f>ROUND(E204*F204,2)</f>
        <v>0</v>
      </c>
      <c r="H204" s="229"/>
      <c r="I204" s="230">
        <f>ROUND(E204*H204,2)</f>
        <v>0</v>
      </c>
      <c r="J204" s="229"/>
      <c r="K204" s="230">
        <f>ROUND(E204*J204,2)</f>
        <v>0</v>
      </c>
      <c r="L204" s="230">
        <v>21</v>
      </c>
      <c r="M204" s="230">
        <f>G204*(1+L204/100)</f>
        <v>0</v>
      </c>
      <c r="N204" s="230">
        <v>0</v>
      </c>
      <c r="O204" s="230">
        <f>ROUND(E204*N204,2)</f>
        <v>0</v>
      </c>
      <c r="P204" s="230">
        <v>0</v>
      </c>
      <c r="Q204" s="230">
        <f>ROUND(E204*P204,2)</f>
        <v>0</v>
      </c>
      <c r="R204" s="230" t="s">
        <v>321</v>
      </c>
      <c r="S204" s="230" t="s">
        <v>137</v>
      </c>
      <c r="T204" s="231" t="s">
        <v>168</v>
      </c>
      <c r="U204" s="217">
        <v>1.0910000000000002</v>
      </c>
      <c r="V204" s="217">
        <f>ROUND(E204*U204,2)</f>
        <v>2.72</v>
      </c>
      <c r="W204" s="217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263</v>
      </c>
      <c r="AH204" s="208"/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 x14ac:dyDescent="0.2">
      <c r="A205" s="215"/>
      <c r="B205" s="216"/>
      <c r="C205" s="257" t="s">
        <v>358</v>
      </c>
      <c r="D205" s="254"/>
      <c r="E205" s="254"/>
      <c r="F205" s="254"/>
      <c r="G205" s="254"/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7"/>
      <c r="U205" s="217"/>
      <c r="V205" s="217"/>
      <c r="W205" s="217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199</v>
      </c>
      <c r="AH205" s="208"/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x14ac:dyDescent="0.2">
      <c r="A206" s="219" t="s">
        <v>132</v>
      </c>
      <c r="B206" s="220" t="s">
        <v>101</v>
      </c>
      <c r="C206" s="242" t="s">
        <v>102</v>
      </c>
      <c r="D206" s="221"/>
      <c r="E206" s="222"/>
      <c r="F206" s="223"/>
      <c r="G206" s="223">
        <f>SUMIF(AG207:AG224,"&lt;&gt;NOR",G207:G224)</f>
        <v>0</v>
      </c>
      <c r="H206" s="223"/>
      <c r="I206" s="223">
        <f>SUM(I207:I224)</f>
        <v>0</v>
      </c>
      <c r="J206" s="223"/>
      <c r="K206" s="223">
        <f>SUM(K207:K224)</f>
        <v>0</v>
      </c>
      <c r="L206" s="223"/>
      <c r="M206" s="223">
        <f>SUM(M207:M224)</f>
        <v>0</v>
      </c>
      <c r="N206" s="223"/>
      <c r="O206" s="223">
        <f>SUM(O207:O224)</f>
        <v>0.22999999999999998</v>
      </c>
      <c r="P206" s="223"/>
      <c r="Q206" s="223">
        <f>SUM(Q207:Q224)</f>
        <v>0</v>
      </c>
      <c r="R206" s="223"/>
      <c r="S206" s="223"/>
      <c r="T206" s="224"/>
      <c r="U206" s="218"/>
      <c r="V206" s="218">
        <f>SUM(V207:V224)</f>
        <v>72.759999999999991</v>
      </c>
      <c r="W206" s="218"/>
      <c r="AG206" t="s">
        <v>133</v>
      </c>
    </row>
    <row r="207" spans="1:60" outlineLevel="1" x14ac:dyDescent="0.2">
      <c r="A207" s="225">
        <v>47</v>
      </c>
      <c r="B207" s="226" t="s">
        <v>359</v>
      </c>
      <c r="C207" s="244" t="s">
        <v>360</v>
      </c>
      <c r="D207" s="227" t="s">
        <v>166</v>
      </c>
      <c r="E207" s="228">
        <v>443.93640000000005</v>
      </c>
      <c r="F207" s="229"/>
      <c r="G207" s="230">
        <f>ROUND(E207*F207,2)</f>
        <v>0</v>
      </c>
      <c r="H207" s="229"/>
      <c r="I207" s="230">
        <f>ROUND(E207*H207,2)</f>
        <v>0</v>
      </c>
      <c r="J207" s="229"/>
      <c r="K207" s="230">
        <f>ROUND(E207*J207,2)</f>
        <v>0</v>
      </c>
      <c r="L207" s="230">
        <v>21</v>
      </c>
      <c r="M207" s="230">
        <f>G207*(1+L207/100)</f>
        <v>0</v>
      </c>
      <c r="N207" s="230">
        <v>7.0000000000000007E-5</v>
      </c>
      <c r="O207" s="230">
        <f>ROUND(E207*N207,2)</f>
        <v>0.03</v>
      </c>
      <c r="P207" s="230">
        <v>0</v>
      </c>
      <c r="Q207" s="230">
        <f>ROUND(E207*P207,2)</f>
        <v>0</v>
      </c>
      <c r="R207" s="230" t="s">
        <v>361</v>
      </c>
      <c r="S207" s="230" t="s">
        <v>137</v>
      </c>
      <c r="T207" s="231" t="s">
        <v>168</v>
      </c>
      <c r="U207" s="217">
        <v>3.2480000000000002E-2</v>
      </c>
      <c r="V207" s="217">
        <f>ROUND(E207*U207,2)</f>
        <v>14.42</v>
      </c>
      <c r="W207" s="217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169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">
      <c r="A208" s="215"/>
      <c r="B208" s="216"/>
      <c r="C208" s="255" t="s">
        <v>362</v>
      </c>
      <c r="D208" s="249"/>
      <c r="E208" s="250">
        <v>78.650000000000006</v>
      </c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17"/>
      <c r="V208" s="217"/>
      <c r="W208" s="217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171</v>
      </c>
      <c r="AH208" s="208">
        <v>5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">
      <c r="A209" s="215"/>
      <c r="B209" s="216"/>
      <c r="C209" s="255" t="s">
        <v>363</v>
      </c>
      <c r="D209" s="249"/>
      <c r="E209" s="250">
        <v>365.28640000000001</v>
      </c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171</v>
      </c>
      <c r="AH209" s="208">
        <v>5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ht="22.5" outlineLevel="1" x14ac:dyDescent="0.2">
      <c r="A210" s="225">
        <v>48</v>
      </c>
      <c r="B210" s="226" t="s">
        <v>364</v>
      </c>
      <c r="C210" s="244" t="s">
        <v>365</v>
      </c>
      <c r="D210" s="227" t="s">
        <v>166</v>
      </c>
      <c r="E210" s="228">
        <v>198.59</v>
      </c>
      <c r="F210" s="229"/>
      <c r="G210" s="230">
        <f>ROUND(E210*F210,2)</f>
        <v>0</v>
      </c>
      <c r="H210" s="229"/>
      <c r="I210" s="230">
        <f>ROUND(E210*H210,2)</f>
        <v>0</v>
      </c>
      <c r="J210" s="229"/>
      <c r="K210" s="230">
        <f>ROUND(E210*J210,2)</f>
        <v>0</v>
      </c>
      <c r="L210" s="230">
        <v>21</v>
      </c>
      <c r="M210" s="230">
        <f>G210*(1+L210/100)</f>
        <v>0</v>
      </c>
      <c r="N210" s="230">
        <v>6.7000000000000002E-4</v>
      </c>
      <c r="O210" s="230">
        <f>ROUND(E210*N210,2)</f>
        <v>0.13</v>
      </c>
      <c r="P210" s="230">
        <v>0</v>
      </c>
      <c r="Q210" s="230">
        <f>ROUND(E210*P210,2)</f>
        <v>0</v>
      </c>
      <c r="R210" s="230" t="s">
        <v>361</v>
      </c>
      <c r="S210" s="230" t="s">
        <v>137</v>
      </c>
      <c r="T210" s="231" t="s">
        <v>168</v>
      </c>
      <c r="U210" s="217">
        <v>0.13131000000000001</v>
      </c>
      <c r="V210" s="217">
        <f>ROUND(E210*U210,2)</f>
        <v>26.08</v>
      </c>
      <c r="W210" s="217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169</v>
      </c>
      <c r="AH210" s="208"/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 x14ac:dyDescent="0.2">
      <c r="A211" s="215"/>
      <c r="B211" s="216"/>
      <c r="C211" s="255" t="s">
        <v>179</v>
      </c>
      <c r="D211" s="249"/>
      <c r="E211" s="250"/>
      <c r="F211" s="217"/>
      <c r="G211" s="217"/>
      <c r="H211" s="217"/>
      <c r="I211" s="217"/>
      <c r="J211" s="217"/>
      <c r="K211" s="217"/>
      <c r="L211" s="217"/>
      <c r="M211" s="217"/>
      <c r="N211" s="217"/>
      <c r="O211" s="217"/>
      <c r="P211" s="217"/>
      <c r="Q211" s="217"/>
      <c r="R211" s="217"/>
      <c r="S211" s="217"/>
      <c r="T211" s="217"/>
      <c r="U211" s="217"/>
      <c r="V211" s="217"/>
      <c r="W211" s="217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171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">
      <c r="A212" s="215"/>
      <c r="B212" s="216"/>
      <c r="C212" s="255" t="s">
        <v>180</v>
      </c>
      <c r="D212" s="249"/>
      <c r="E212" s="250">
        <v>60.620000000000005</v>
      </c>
      <c r="F212" s="217"/>
      <c r="G212" s="21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171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">
      <c r="A213" s="215"/>
      <c r="B213" s="216"/>
      <c r="C213" s="255" t="s">
        <v>181</v>
      </c>
      <c r="D213" s="249"/>
      <c r="E213" s="250">
        <v>61.580000000000005</v>
      </c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171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">
      <c r="A214" s="215"/>
      <c r="B214" s="216"/>
      <c r="C214" s="255" t="s">
        <v>182</v>
      </c>
      <c r="D214" s="249"/>
      <c r="E214" s="250">
        <v>29.590000000000003</v>
      </c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171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">
      <c r="A215" s="215"/>
      <c r="B215" s="216"/>
      <c r="C215" s="255" t="s">
        <v>183</v>
      </c>
      <c r="D215" s="249"/>
      <c r="E215" s="250">
        <v>46.800000000000004</v>
      </c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171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 x14ac:dyDescent="0.2">
      <c r="A216" s="225">
        <v>49</v>
      </c>
      <c r="B216" s="226" t="s">
        <v>366</v>
      </c>
      <c r="C216" s="244" t="s">
        <v>367</v>
      </c>
      <c r="D216" s="227" t="s">
        <v>166</v>
      </c>
      <c r="E216" s="228">
        <v>78.650000000000006</v>
      </c>
      <c r="F216" s="229"/>
      <c r="G216" s="230">
        <f>ROUND(E216*F216,2)</f>
        <v>0</v>
      </c>
      <c r="H216" s="229"/>
      <c r="I216" s="230">
        <f>ROUND(E216*H216,2)</f>
        <v>0</v>
      </c>
      <c r="J216" s="229"/>
      <c r="K216" s="230">
        <f>ROUND(E216*J216,2)</f>
        <v>0</v>
      </c>
      <c r="L216" s="230">
        <v>21</v>
      </c>
      <c r="M216" s="230">
        <f>G216*(1+L216/100)</f>
        <v>0</v>
      </c>
      <c r="N216" s="230">
        <v>3.1000000000000005E-4</v>
      </c>
      <c r="O216" s="230">
        <f>ROUND(E216*N216,2)</f>
        <v>0.02</v>
      </c>
      <c r="P216" s="230">
        <v>0</v>
      </c>
      <c r="Q216" s="230">
        <f>ROUND(E216*P216,2)</f>
        <v>0</v>
      </c>
      <c r="R216" s="230" t="s">
        <v>361</v>
      </c>
      <c r="S216" s="230" t="s">
        <v>137</v>
      </c>
      <c r="T216" s="231" t="s">
        <v>168</v>
      </c>
      <c r="U216" s="217">
        <v>0.10191</v>
      </c>
      <c r="V216" s="217">
        <f>ROUND(E216*U216,2)</f>
        <v>8.02</v>
      </c>
      <c r="W216" s="217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169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 x14ac:dyDescent="0.2">
      <c r="A217" s="215"/>
      <c r="B217" s="216"/>
      <c r="C217" s="255" t="s">
        <v>170</v>
      </c>
      <c r="D217" s="249"/>
      <c r="E217" s="250"/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171</v>
      </c>
      <c r="AH217" s="208">
        <v>0</v>
      </c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">
      <c r="A218" s="215"/>
      <c r="B218" s="216"/>
      <c r="C218" s="255" t="s">
        <v>368</v>
      </c>
      <c r="D218" s="249"/>
      <c r="E218" s="250">
        <v>78.650000000000006</v>
      </c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171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">
      <c r="A219" s="225">
        <v>50</v>
      </c>
      <c r="B219" s="226" t="s">
        <v>369</v>
      </c>
      <c r="C219" s="244" t="s">
        <v>370</v>
      </c>
      <c r="D219" s="227" t="s">
        <v>166</v>
      </c>
      <c r="E219" s="228">
        <v>365.28640000000001</v>
      </c>
      <c r="F219" s="229"/>
      <c r="G219" s="230">
        <f>ROUND(E219*F219,2)</f>
        <v>0</v>
      </c>
      <c r="H219" s="229"/>
      <c r="I219" s="230">
        <f>ROUND(E219*H219,2)</f>
        <v>0</v>
      </c>
      <c r="J219" s="229"/>
      <c r="K219" s="230">
        <f>ROUND(E219*J219,2)</f>
        <v>0</v>
      </c>
      <c r="L219" s="230">
        <v>21</v>
      </c>
      <c r="M219" s="230">
        <f>G219*(1+L219/100)</f>
        <v>0</v>
      </c>
      <c r="N219" s="230">
        <v>1.5000000000000001E-4</v>
      </c>
      <c r="O219" s="230">
        <f>ROUND(E219*N219,2)</f>
        <v>0.05</v>
      </c>
      <c r="P219" s="230">
        <v>0</v>
      </c>
      <c r="Q219" s="230">
        <f>ROUND(E219*P219,2)</f>
        <v>0</v>
      </c>
      <c r="R219" s="230" t="s">
        <v>361</v>
      </c>
      <c r="S219" s="230" t="s">
        <v>137</v>
      </c>
      <c r="T219" s="231" t="s">
        <v>168</v>
      </c>
      <c r="U219" s="217">
        <v>6.6360000000000002E-2</v>
      </c>
      <c r="V219" s="217">
        <f>ROUND(E219*U219,2)</f>
        <v>24.24</v>
      </c>
      <c r="W219" s="217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169</v>
      </c>
      <c r="AH219" s="208"/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 x14ac:dyDescent="0.2">
      <c r="A220" s="215"/>
      <c r="B220" s="216"/>
      <c r="C220" s="255" t="s">
        <v>194</v>
      </c>
      <c r="D220" s="249"/>
      <c r="E220" s="250"/>
      <c r="F220" s="217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171</v>
      </c>
      <c r="AH220" s="208">
        <v>0</v>
      </c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 x14ac:dyDescent="0.2">
      <c r="A221" s="215"/>
      <c r="B221" s="216"/>
      <c r="C221" s="255" t="s">
        <v>371</v>
      </c>
      <c r="D221" s="249"/>
      <c r="E221" s="250">
        <v>101.5164</v>
      </c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171</v>
      </c>
      <c r="AH221" s="208">
        <v>0</v>
      </c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">
      <c r="A222" s="215"/>
      <c r="B222" s="216"/>
      <c r="C222" s="255" t="s">
        <v>372</v>
      </c>
      <c r="D222" s="249"/>
      <c r="E222" s="250">
        <v>103.48</v>
      </c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171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">
      <c r="A223" s="215"/>
      <c r="B223" s="216"/>
      <c r="C223" s="255" t="s">
        <v>373</v>
      </c>
      <c r="D223" s="249"/>
      <c r="E223" s="250">
        <v>71.175000000000011</v>
      </c>
      <c r="F223" s="217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171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 x14ac:dyDescent="0.2">
      <c r="A224" s="215"/>
      <c r="B224" s="216"/>
      <c r="C224" s="255" t="s">
        <v>374</v>
      </c>
      <c r="D224" s="249"/>
      <c r="E224" s="250">
        <v>89.115000000000009</v>
      </c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7"/>
      <c r="R224" s="217"/>
      <c r="S224" s="217"/>
      <c r="T224" s="217"/>
      <c r="U224" s="217"/>
      <c r="V224" s="217"/>
      <c r="W224" s="217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171</v>
      </c>
      <c r="AH224" s="208">
        <v>0</v>
      </c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x14ac:dyDescent="0.2">
      <c r="A225" s="219" t="s">
        <v>132</v>
      </c>
      <c r="B225" s="220" t="s">
        <v>103</v>
      </c>
      <c r="C225" s="242" t="s">
        <v>104</v>
      </c>
      <c r="D225" s="221"/>
      <c r="E225" s="222"/>
      <c r="F225" s="223"/>
      <c r="G225" s="223">
        <f>SUMIF(AG226:AG236,"&lt;&gt;NOR",G226:G236)</f>
        <v>0</v>
      </c>
      <c r="H225" s="223"/>
      <c r="I225" s="223">
        <f>SUM(I226:I236)</f>
        <v>0</v>
      </c>
      <c r="J225" s="223"/>
      <c r="K225" s="223">
        <f>SUM(K226:K236)</f>
        <v>0</v>
      </c>
      <c r="L225" s="223"/>
      <c r="M225" s="223">
        <f>SUM(M226:M236)</f>
        <v>0</v>
      </c>
      <c r="N225" s="223"/>
      <c r="O225" s="223">
        <f>SUM(O226:O236)</f>
        <v>0.04</v>
      </c>
      <c r="P225" s="223"/>
      <c r="Q225" s="223">
        <f>SUM(Q226:Q236)</f>
        <v>0</v>
      </c>
      <c r="R225" s="223"/>
      <c r="S225" s="223"/>
      <c r="T225" s="224"/>
      <c r="U225" s="218"/>
      <c r="V225" s="218">
        <f>SUM(V226:V236)</f>
        <v>21.79</v>
      </c>
      <c r="W225" s="218"/>
      <c r="AG225" t="s">
        <v>133</v>
      </c>
    </row>
    <row r="226" spans="1:60" outlineLevel="1" x14ac:dyDescent="0.2">
      <c r="A226" s="232">
        <v>51</v>
      </c>
      <c r="B226" s="233" t="s">
        <v>375</v>
      </c>
      <c r="C226" s="243" t="s">
        <v>376</v>
      </c>
      <c r="D226" s="234" t="s">
        <v>377</v>
      </c>
      <c r="E226" s="235">
        <v>12</v>
      </c>
      <c r="F226" s="236"/>
      <c r="G226" s="237">
        <f>ROUND(E226*F226,2)</f>
        <v>0</v>
      </c>
      <c r="H226" s="236"/>
      <c r="I226" s="237">
        <f>ROUND(E226*H226,2)</f>
        <v>0</v>
      </c>
      <c r="J226" s="236"/>
      <c r="K226" s="237">
        <f>ROUND(E226*J226,2)</f>
        <v>0</v>
      </c>
      <c r="L226" s="237">
        <v>21</v>
      </c>
      <c r="M226" s="237">
        <f>G226*(1+L226/100)</f>
        <v>0</v>
      </c>
      <c r="N226" s="237">
        <v>0</v>
      </c>
      <c r="O226" s="237">
        <f>ROUND(E226*N226,2)</f>
        <v>0</v>
      </c>
      <c r="P226" s="237">
        <v>0</v>
      </c>
      <c r="Q226" s="237">
        <f>ROUND(E226*P226,2)</f>
        <v>0</v>
      </c>
      <c r="R226" s="237" t="s">
        <v>103</v>
      </c>
      <c r="S226" s="237" t="s">
        <v>137</v>
      </c>
      <c r="T226" s="238" t="s">
        <v>138</v>
      </c>
      <c r="U226" s="217">
        <v>0.39017000000000002</v>
      </c>
      <c r="V226" s="217">
        <f>ROUND(E226*U226,2)</f>
        <v>4.68</v>
      </c>
      <c r="W226" s="217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378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">
      <c r="A227" s="225">
        <v>52</v>
      </c>
      <c r="B227" s="226" t="s">
        <v>379</v>
      </c>
      <c r="C227" s="244" t="s">
        <v>380</v>
      </c>
      <c r="D227" s="227" t="s">
        <v>377</v>
      </c>
      <c r="E227" s="228">
        <v>12</v>
      </c>
      <c r="F227" s="229"/>
      <c r="G227" s="230">
        <f>ROUND(E227*F227,2)</f>
        <v>0</v>
      </c>
      <c r="H227" s="229"/>
      <c r="I227" s="230">
        <f>ROUND(E227*H227,2)</f>
        <v>0</v>
      </c>
      <c r="J227" s="229"/>
      <c r="K227" s="230">
        <f>ROUND(E227*J227,2)</f>
        <v>0</v>
      </c>
      <c r="L227" s="230">
        <v>21</v>
      </c>
      <c r="M227" s="230">
        <f>G227*(1+L227/100)</f>
        <v>0</v>
      </c>
      <c r="N227" s="230">
        <v>0</v>
      </c>
      <c r="O227" s="230">
        <f>ROUND(E227*N227,2)</f>
        <v>0</v>
      </c>
      <c r="P227" s="230">
        <v>0</v>
      </c>
      <c r="Q227" s="230">
        <f>ROUND(E227*P227,2)</f>
        <v>0</v>
      </c>
      <c r="R227" s="230"/>
      <c r="S227" s="230" t="s">
        <v>160</v>
      </c>
      <c r="T227" s="231" t="s">
        <v>168</v>
      </c>
      <c r="U227" s="217">
        <v>0.70700000000000007</v>
      </c>
      <c r="V227" s="217">
        <f>ROUND(E227*U227,2)</f>
        <v>8.48</v>
      </c>
      <c r="W227" s="217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169</v>
      </c>
      <c r="AH227" s="208"/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">
      <c r="A228" s="215"/>
      <c r="B228" s="216"/>
      <c r="C228" s="245" t="s">
        <v>381</v>
      </c>
      <c r="D228" s="240"/>
      <c r="E228" s="240"/>
      <c r="F228" s="240"/>
      <c r="G228" s="240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147</v>
      </c>
      <c r="AH228" s="208"/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">
      <c r="A229" s="215"/>
      <c r="B229" s="216"/>
      <c r="C229" s="256" t="s">
        <v>382</v>
      </c>
      <c r="D229" s="253"/>
      <c r="E229" s="253"/>
      <c r="F229" s="253"/>
      <c r="G229" s="253"/>
      <c r="H229" s="217"/>
      <c r="I229" s="217"/>
      <c r="J229" s="217"/>
      <c r="K229" s="217"/>
      <c r="L229" s="217"/>
      <c r="M229" s="217"/>
      <c r="N229" s="217"/>
      <c r="O229" s="217"/>
      <c r="P229" s="217"/>
      <c r="Q229" s="217"/>
      <c r="R229" s="217"/>
      <c r="S229" s="217"/>
      <c r="T229" s="217"/>
      <c r="U229" s="217"/>
      <c r="V229" s="217"/>
      <c r="W229" s="217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147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 x14ac:dyDescent="0.2">
      <c r="A230" s="225">
        <v>53</v>
      </c>
      <c r="B230" s="226" t="s">
        <v>383</v>
      </c>
      <c r="C230" s="244" t="s">
        <v>384</v>
      </c>
      <c r="D230" s="227" t="s">
        <v>302</v>
      </c>
      <c r="E230" s="228">
        <v>1</v>
      </c>
      <c r="F230" s="229"/>
      <c r="G230" s="230">
        <f>ROUND(E230*F230,2)</f>
        <v>0</v>
      </c>
      <c r="H230" s="229"/>
      <c r="I230" s="230">
        <f>ROUND(E230*H230,2)</f>
        <v>0</v>
      </c>
      <c r="J230" s="229"/>
      <c r="K230" s="230">
        <f>ROUND(E230*J230,2)</f>
        <v>0</v>
      </c>
      <c r="L230" s="230">
        <v>21</v>
      </c>
      <c r="M230" s="230">
        <f>G230*(1+L230/100)</f>
        <v>0</v>
      </c>
      <c r="N230" s="230">
        <v>0</v>
      </c>
      <c r="O230" s="230">
        <f>ROUND(E230*N230,2)</f>
        <v>0</v>
      </c>
      <c r="P230" s="230">
        <v>0</v>
      </c>
      <c r="Q230" s="230">
        <f>ROUND(E230*P230,2)</f>
        <v>0</v>
      </c>
      <c r="R230" s="230"/>
      <c r="S230" s="230" t="s">
        <v>160</v>
      </c>
      <c r="T230" s="231" t="s">
        <v>138</v>
      </c>
      <c r="U230" s="217">
        <v>0.70700000000000007</v>
      </c>
      <c r="V230" s="217">
        <f>ROUND(E230*U230,2)</f>
        <v>0.71</v>
      </c>
      <c r="W230" s="217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169</v>
      </c>
      <c r="AH230" s="208"/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 x14ac:dyDescent="0.2">
      <c r="A231" s="215"/>
      <c r="B231" s="216"/>
      <c r="C231" s="245" t="s">
        <v>385</v>
      </c>
      <c r="D231" s="240"/>
      <c r="E231" s="240"/>
      <c r="F231" s="240"/>
      <c r="G231" s="240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147</v>
      </c>
      <c r="AH231" s="208"/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">
      <c r="A232" s="232">
        <v>54</v>
      </c>
      <c r="B232" s="233" t="s">
        <v>386</v>
      </c>
      <c r="C232" s="243" t="s">
        <v>387</v>
      </c>
      <c r="D232" s="234" t="s">
        <v>377</v>
      </c>
      <c r="E232" s="235">
        <v>12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21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0</v>
      </c>
      <c r="Q232" s="237">
        <f>ROUND(E232*P232,2)</f>
        <v>0</v>
      </c>
      <c r="R232" s="237"/>
      <c r="S232" s="237" t="s">
        <v>160</v>
      </c>
      <c r="T232" s="238" t="s">
        <v>168</v>
      </c>
      <c r="U232" s="217">
        <v>0.66</v>
      </c>
      <c r="V232" s="217">
        <f>ROUND(E232*U232,2)</f>
        <v>7.92</v>
      </c>
      <c r="W232" s="217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169</v>
      </c>
      <c r="AH232" s="208"/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 x14ac:dyDescent="0.2">
      <c r="A233" s="232">
        <v>55</v>
      </c>
      <c r="B233" s="233" t="s">
        <v>388</v>
      </c>
      <c r="C233" s="243" t="s">
        <v>389</v>
      </c>
      <c r="D233" s="234" t="s">
        <v>290</v>
      </c>
      <c r="E233" s="235">
        <v>1</v>
      </c>
      <c r="F233" s="236"/>
      <c r="G233" s="237">
        <f>ROUND(E233*F233,2)</f>
        <v>0</v>
      </c>
      <c r="H233" s="236"/>
      <c r="I233" s="237">
        <f>ROUND(E233*H233,2)</f>
        <v>0</v>
      </c>
      <c r="J233" s="236"/>
      <c r="K233" s="237">
        <f>ROUND(E233*J233,2)</f>
        <v>0</v>
      </c>
      <c r="L233" s="237">
        <v>21</v>
      </c>
      <c r="M233" s="237">
        <f>G233*(1+L233/100)</f>
        <v>0</v>
      </c>
      <c r="N233" s="237">
        <v>0</v>
      </c>
      <c r="O233" s="237">
        <f>ROUND(E233*N233,2)</f>
        <v>0</v>
      </c>
      <c r="P233" s="237">
        <v>0</v>
      </c>
      <c r="Q233" s="237">
        <f>ROUND(E233*P233,2)</f>
        <v>0</v>
      </c>
      <c r="R233" s="237"/>
      <c r="S233" s="237" t="s">
        <v>160</v>
      </c>
      <c r="T233" s="238" t="s">
        <v>138</v>
      </c>
      <c r="U233" s="217">
        <v>0</v>
      </c>
      <c r="V233" s="217">
        <f>ROUND(E233*U233,2)</f>
        <v>0</v>
      </c>
      <c r="W233" s="217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169</v>
      </c>
      <c r="AH233" s="208"/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ht="33.75" outlineLevel="1" x14ac:dyDescent="0.2">
      <c r="A234" s="225">
        <v>56</v>
      </c>
      <c r="B234" s="226" t="s">
        <v>390</v>
      </c>
      <c r="C234" s="244" t="s">
        <v>391</v>
      </c>
      <c r="D234" s="227" t="s">
        <v>272</v>
      </c>
      <c r="E234" s="228">
        <v>90</v>
      </c>
      <c r="F234" s="229"/>
      <c r="G234" s="230">
        <f>ROUND(E234*F234,2)</f>
        <v>0</v>
      </c>
      <c r="H234" s="229"/>
      <c r="I234" s="230">
        <f>ROUND(E234*H234,2)</f>
        <v>0</v>
      </c>
      <c r="J234" s="229"/>
      <c r="K234" s="230">
        <f>ROUND(E234*J234,2)</f>
        <v>0</v>
      </c>
      <c r="L234" s="230">
        <v>21</v>
      </c>
      <c r="M234" s="230">
        <f>G234*(1+L234/100)</f>
        <v>0</v>
      </c>
      <c r="N234" s="230">
        <v>9.0000000000000006E-5</v>
      </c>
      <c r="O234" s="230">
        <f>ROUND(E234*N234,2)</f>
        <v>0.01</v>
      </c>
      <c r="P234" s="230">
        <v>0</v>
      </c>
      <c r="Q234" s="230">
        <f>ROUND(E234*P234,2)</f>
        <v>0</v>
      </c>
      <c r="R234" s="230" t="s">
        <v>273</v>
      </c>
      <c r="S234" s="230" t="s">
        <v>137</v>
      </c>
      <c r="T234" s="231" t="s">
        <v>168</v>
      </c>
      <c r="U234" s="217">
        <v>0</v>
      </c>
      <c r="V234" s="217">
        <f>ROUND(E234*U234,2)</f>
        <v>0</v>
      </c>
      <c r="W234" s="217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187</v>
      </c>
      <c r="AH234" s="208"/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">
      <c r="A235" s="215"/>
      <c r="B235" s="216"/>
      <c r="C235" s="255" t="s">
        <v>392</v>
      </c>
      <c r="D235" s="249"/>
      <c r="E235" s="250">
        <v>90</v>
      </c>
      <c r="F235" s="217"/>
      <c r="G235" s="217"/>
      <c r="H235" s="217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171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ht="78.75" outlineLevel="1" x14ac:dyDescent="0.2">
      <c r="A236" s="225">
        <v>57</v>
      </c>
      <c r="B236" s="226" t="s">
        <v>393</v>
      </c>
      <c r="C236" s="244" t="s">
        <v>394</v>
      </c>
      <c r="D236" s="227" t="s">
        <v>377</v>
      </c>
      <c r="E236" s="228">
        <v>12</v>
      </c>
      <c r="F236" s="229"/>
      <c r="G236" s="230">
        <f>ROUND(E236*F236,2)</f>
        <v>0</v>
      </c>
      <c r="H236" s="229"/>
      <c r="I236" s="230">
        <f>ROUND(E236*H236,2)</f>
        <v>0</v>
      </c>
      <c r="J236" s="229"/>
      <c r="K236" s="230">
        <f>ROUND(E236*J236,2)</f>
        <v>0</v>
      </c>
      <c r="L236" s="230">
        <v>21</v>
      </c>
      <c r="M236" s="230">
        <f>G236*(1+L236/100)</f>
        <v>0</v>
      </c>
      <c r="N236" s="230">
        <v>2.9000000000000002E-3</v>
      </c>
      <c r="O236" s="230">
        <f>ROUND(E236*N236,2)</f>
        <v>0.03</v>
      </c>
      <c r="P236" s="230">
        <v>0</v>
      </c>
      <c r="Q236" s="230">
        <f>ROUND(E236*P236,2)</f>
        <v>0</v>
      </c>
      <c r="R236" s="230" t="s">
        <v>273</v>
      </c>
      <c r="S236" s="230" t="s">
        <v>137</v>
      </c>
      <c r="T236" s="231" t="s">
        <v>168</v>
      </c>
      <c r="U236" s="217">
        <v>0</v>
      </c>
      <c r="V236" s="217">
        <f>ROUND(E236*U236,2)</f>
        <v>0</v>
      </c>
      <c r="W236" s="217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187</v>
      </c>
      <c r="AH236" s="208"/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x14ac:dyDescent="0.2">
      <c r="A237" s="5"/>
      <c r="B237" s="6"/>
      <c r="C237" s="246"/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AE237">
        <v>15</v>
      </c>
      <c r="AF237">
        <v>21</v>
      </c>
    </row>
    <row r="238" spans="1:60" x14ac:dyDescent="0.2">
      <c r="A238" s="211"/>
      <c r="B238" s="212" t="s">
        <v>29</v>
      </c>
      <c r="C238" s="247"/>
      <c r="D238" s="213"/>
      <c r="E238" s="214"/>
      <c r="F238" s="214"/>
      <c r="G238" s="241">
        <f>G8+G14+G32+G48+G52+G55+G86+G89+G115+G123+G142+G155+G206+G225</f>
        <v>0</v>
      </c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AE238">
        <f>SUMIF(L7:L236,AE237,G7:G236)</f>
        <v>0</v>
      </c>
      <c r="AF238">
        <f>SUMIF(L7:L236,AF237,G7:G236)</f>
        <v>0</v>
      </c>
      <c r="AG238" t="s">
        <v>162</v>
      </c>
    </row>
    <row r="239" spans="1:60" x14ac:dyDescent="0.2">
      <c r="C239" s="248"/>
      <c r="D239" s="192"/>
      <c r="AG239" t="s">
        <v>163</v>
      </c>
    </row>
    <row r="240" spans="1:60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uAMW4zjlkEvTg/B1oD8n0yI3Ip4R4UfDLhaPzKklAzGa2zCfeQjx02t5XmQsBg9Pkd+Tfs22gfsZvC4i6yNs4g==" saltValue="M7zaluG+APL1hL0FR4o3Bg==" spinCount="100000" sheet="1"/>
  <mergeCells count="46">
    <mergeCell ref="C205:G205"/>
    <mergeCell ref="C228:G228"/>
    <mergeCell ref="C229:G229"/>
    <mergeCell ref="C231:G231"/>
    <mergeCell ref="C194:G194"/>
    <mergeCell ref="C195:G195"/>
    <mergeCell ref="C196:G196"/>
    <mergeCell ref="C197:G197"/>
    <mergeCell ref="C198:G198"/>
    <mergeCell ref="C199:G199"/>
    <mergeCell ref="C164:G164"/>
    <mergeCell ref="C167:G167"/>
    <mergeCell ref="C190:G190"/>
    <mergeCell ref="C191:G191"/>
    <mergeCell ref="C192:G192"/>
    <mergeCell ref="C193:G193"/>
    <mergeCell ref="C140:G140"/>
    <mergeCell ref="C141:G141"/>
    <mergeCell ref="C144:G144"/>
    <mergeCell ref="C152:G152"/>
    <mergeCell ref="C153:G153"/>
    <mergeCell ref="C157:G157"/>
    <mergeCell ref="C85:G85"/>
    <mergeCell ref="C88:G88"/>
    <mergeCell ref="C122:G122"/>
    <mergeCell ref="C131:G131"/>
    <mergeCell ref="C138:G138"/>
    <mergeCell ref="C139:G139"/>
    <mergeCell ref="C46:G46"/>
    <mergeCell ref="C57:G57"/>
    <mergeCell ref="C62:G62"/>
    <mergeCell ref="C64:G64"/>
    <mergeCell ref="C76:G76"/>
    <mergeCell ref="C80:G80"/>
    <mergeCell ref="C25:G25"/>
    <mergeCell ref="C26:G26"/>
    <mergeCell ref="C27:G27"/>
    <mergeCell ref="C28:G28"/>
    <mergeCell ref="C29:G29"/>
    <mergeCell ref="C34:G34"/>
    <mergeCell ref="A1:G1"/>
    <mergeCell ref="C2:G2"/>
    <mergeCell ref="C3:G3"/>
    <mergeCell ref="C4:G4"/>
    <mergeCell ref="C16:G16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B9615-F44B-4C9C-9446-1806B455B27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107</v>
      </c>
      <c r="B1" s="193"/>
      <c r="C1" s="193"/>
      <c r="D1" s="193"/>
      <c r="E1" s="193"/>
      <c r="F1" s="193"/>
      <c r="G1" s="193"/>
      <c r="AG1" t="s">
        <v>108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109</v>
      </c>
    </row>
    <row r="3" spans="1:60" ht="24.95" customHeight="1" x14ac:dyDescent="0.2">
      <c r="A3" s="194" t="s">
        <v>8</v>
      </c>
      <c r="B3" s="72" t="s">
        <v>63</v>
      </c>
      <c r="C3" s="197" t="s">
        <v>64</v>
      </c>
      <c r="D3" s="195"/>
      <c r="E3" s="195"/>
      <c r="F3" s="195"/>
      <c r="G3" s="196"/>
      <c r="AC3" s="129" t="s">
        <v>109</v>
      </c>
      <c r="AG3" t="s">
        <v>110</v>
      </c>
    </row>
    <row r="4" spans="1:60" ht="24.95" customHeight="1" x14ac:dyDescent="0.2">
      <c r="A4" s="198" t="s">
        <v>9</v>
      </c>
      <c r="B4" s="199" t="s">
        <v>57</v>
      </c>
      <c r="C4" s="200" t="s">
        <v>65</v>
      </c>
      <c r="D4" s="201"/>
      <c r="E4" s="201"/>
      <c r="F4" s="201"/>
      <c r="G4" s="202"/>
      <c r="AG4" t="s">
        <v>111</v>
      </c>
    </row>
    <row r="5" spans="1:60" x14ac:dyDescent="0.2">
      <c r="D5" s="192"/>
    </row>
    <row r="6" spans="1:60" ht="38.25" x14ac:dyDescent="0.2">
      <c r="A6" s="204" t="s">
        <v>112</v>
      </c>
      <c r="B6" s="206" t="s">
        <v>113</v>
      </c>
      <c r="C6" s="206" t="s">
        <v>114</v>
      </c>
      <c r="D6" s="205" t="s">
        <v>115</v>
      </c>
      <c r="E6" s="204" t="s">
        <v>116</v>
      </c>
      <c r="F6" s="203" t="s">
        <v>117</v>
      </c>
      <c r="G6" s="204" t="s">
        <v>29</v>
      </c>
      <c r="H6" s="207" t="s">
        <v>30</v>
      </c>
      <c r="I6" s="207" t="s">
        <v>118</v>
      </c>
      <c r="J6" s="207" t="s">
        <v>31</v>
      </c>
      <c r="K6" s="207" t="s">
        <v>119</v>
      </c>
      <c r="L6" s="207" t="s">
        <v>120</v>
      </c>
      <c r="M6" s="207" t="s">
        <v>121</v>
      </c>
      <c r="N6" s="207" t="s">
        <v>122</v>
      </c>
      <c r="O6" s="207" t="s">
        <v>123</v>
      </c>
      <c r="P6" s="207" t="s">
        <v>124</v>
      </c>
      <c r="Q6" s="207" t="s">
        <v>125</v>
      </c>
      <c r="R6" s="207" t="s">
        <v>126</v>
      </c>
      <c r="S6" s="207" t="s">
        <v>127</v>
      </c>
      <c r="T6" s="207" t="s">
        <v>128</v>
      </c>
      <c r="U6" s="207" t="s">
        <v>129</v>
      </c>
      <c r="V6" s="207" t="s">
        <v>130</v>
      </c>
      <c r="W6" s="207" t="s">
        <v>131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132</v>
      </c>
      <c r="B8" s="220" t="s">
        <v>73</v>
      </c>
      <c r="C8" s="242" t="s">
        <v>74</v>
      </c>
      <c r="D8" s="221"/>
      <c r="E8" s="222"/>
      <c r="F8" s="223"/>
      <c r="G8" s="223">
        <f>SUMIF(AG9:AG13,"&lt;&gt;NOR",G9:G13)</f>
        <v>0</v>
      </c>
      <c r="H8" s="223"/>
      <c r="I8" s="223">
        <f>SUM(I9:I13)</f>
        <v>0</v>
      </c>
      <c r="J8" s="223"/>
      <c r="K8" s="223">
        <f>SUM(K9:K13)</f>
        <v>0</v>
      </c>
      <c r="L8" s="223"/>
      <c r="M8" s="223">
        <f>SUM(M9:M13)</f>
        <v>0</v>
      </c>
      <c r="N8" s="223"/>
      <c r="O8" s="223">
        <f>SUM(O9:O13)</f>
        <v>0.15</v>
      </c>
      <c r="P8" s="223"/>
      <c r="Q8" s="223">
        <f>SUM(Q9:Q13)</f>
        <v>0</v>
      </c>
      <c r="R8" s="223"/>
      <c r="S8" s="223"/>
      <c r="T8" s="224"/>
      <c r="U8" s="218"/>
      <c r="V8" s="218">
        <f>SUM(V9:V13)</f>
        <v>145.28</v>
      </c>
      <c r="W8" s="218"/>
      <c r="AG8" t="s">
        <v>133</v>
      </c>
    </row>
    <row r="9" spans="1:60" ht="22.5" outlineLevel="1" x14ac:dyDescent="0.2">
      <c r="A9" s="225">
        <v>1</v>
      </c>
      <c r="B9" s="226" t="s">
        <v>395</v>
      </c>
      <c r="C9" s="244" t="s">
        <v>396</v>
      </c>
      <c r="D9" s="227" t="s">
        <v>246</v>
      </c>
      <c r="E9" s="228">
        <v>8.7606000000000002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1.7090000000000001E-2</v>
      </c>
      <c r="O9" s="230">
        <f>ROUND(E9*N9,2)</f>
        <v>0.15</v>
      </c>
      <c r="P9" s="230">
        <v>0</v>
      </c>
      <c r="Q9" s="230">
        <f>ROUND(E9*P9,2)</f>
        <v>0</v>
      </c>
      <c r="R9" s="230" t="s">
        <v>167</v>
      </c>
      <c r="S9" s="230" t="s">
        <v>137</v>
      </c>
      <c r="T9" s="231" t="s">
        <v>168</v>
      </c>
      <c r="U9" s="217">
        <v>16.583000000000002</v>
      </c>
      <c r="V9" s="217">
        <f>ROUND(E9*U9,2)</f>
        <v>145.28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7" t="s">
        <v>397</v>
      </c>
      <c r="D10" s="254"/>
      <c r="E10" s="254"/>
      <c r="F10" s="254"/>
      <c r="G10" s="254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199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5" t="s">
        <v>398</v>
      </c>
      <c r="D11" s="249"/>
      <c r="E11" s="250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171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55" t="s">
        <v>399</v>
      </c>
      <c r="D12" s="249"/>
      <c r="E12" s="250">
        <v>2.6462400000000001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171</v>
      </c>
      <c r="AH12" s="208">
        <v>5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5" t="s">
        <v>400</v>
      </c>
      <c r="D13" s="249"/>
      <c r="E13" s="250">
        <v>6.1143600000000005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171</v>
      </c>
      <c r="AH13" s="208">
        <v>5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x14ac:dyDescent="0.2">
      <c r="A14" s="219" t="s">
        <v>132</v>
      </c>
      <c r="B14" s="220" t="s">
        <v>77</v>
      </c>
      <c r="C14" s="242" t="s">
        <v>78</v>
      </c>
      <c r="D14" s="221"/>
      <c r="E14" s="222"/>
      <c r="F14" s="223"/>
      <c r="G14" s="223">
        <f>SUMIF(AG15:AG26,"&lt;&gt;NOR",G15:G26)</f>
        <v>0</v>
      </c>
      <c r="H14" s="223"/>
      <c r="I14" s="223">
        <f>SUM(I15:I26)</f>
        <v>0</v>
      </c>
      <c r="J14" s="223"/>
      <c r="K14" s="223">
        <f>SUM(K15:K26)</f>
        <v>0</v>
      </c>
      <c r="L14" s="223"/>
      <c r="M14" s="223">
        <f>SUM(M15:M26)</f>
        <v>0</v>
      </c>
      <c r="N14" s="223"/>
      <c r="O14" s="223">
        <f>SUM(O15:O26)</f>
        <v>47.7</v>
      </c>
      <c r="P14" s="223"/>
      <c r="Q14" s="223">
        <f>SUM(Q15:Q26)</f>
        <v>0</v>
      </c>
      <c r="R14" s="223"/>
      <c r="S14" s="223"/>
      <c r="T14" s="224"/>
      <c r="U14" s="218"/>
      <c r="V14" s="218">
        <f>SUM(V15:V26)</f>
        <v>49.42</v>
      </c>
      <c r="W14" s="218"/>
      <c r="AG14" t="s">
        <v>133</v>
      </c>
    </row>
    <row r="15" spans="1:60" ht="33.75" outlineLevel="1" x14ac:dyDescent="0.2">
      <c r="A15" s="225">
        <v>2</v>
      </c>
      <c r="B15" s="226" t="s">
        <v>401</v>
      </c>
      <c r="C15" s="244" t="s">
        <v>402</v>
      </c>
      <c r="D15" s="227" t="s">
        <v>228</v>
      </c>
      <c r="E15" s="228">
        <v>16.915000000000003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2.5251400000000004</v>
      </c>
      <c r="O15" s="230">
        <f>ROUND(E15*N15,2)</f>
        <v>42.71</v>
      </c>
      <c r="P15" s="230">
        <v>0</v>
      </c>
      <c r="Q15" s="230">
        <f>ROUND(E15*P15,2)</f>
        <v>0</v>
      </c>
      <c r="R15" s="230" t="s">
        <v>167</v>
      </c>
      <c r="S15" s="230" t="s">
        <v>137</v>
      </c>
      <c r="T15" s="231" t="s">
        <v>168</v>
      </c>
      <c r="U15" s="217">
        <v>0.9870000000000001</v>
      </c>
      <c r="V15" s="217">
        <f>ROUND(E15*U15,2)</f>
        <v>16.7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169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5" t="s">
        <v>170</v>
      </c>
      <c r="D16" s="249"/>
      <c r="E16" s="250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171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5" t="s">
        <v>403</v>
      </c>
      <c r="D17" s="249"/>
      <c r="E17" s="250">
        <v>5.1510000000000007</v>
      </c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171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5" t="s">
        <v>404</v>
      </c>
      <c r="D18" s="249"/>
      <c r="E18" s="250">
        <v>5.2360000000000007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171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5" t="s">
        <v>405</v>
      </c>
      <c r="D19" s="249"/>
      <c r="E19" s="250">
        <v>2.5500000000000003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171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55" t="s">
        <v>406</v>
      </c>
      <c r="D20" s="249"/>
      <c r="E20" s="250">
        <v>3.9780000000000002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171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25">
        <v>3</v>
      </c>
      <c r="B21" s="226" t="s">
        <v>407</v>
      </c>
      <c r="C21" s="244" t="s">
        <v>408</v>
      </c>
      <c r="D21" s="227" t="s">
        <v>246</v>
      </c>
      <c r="E21" s="228">
        <v>0.60768000000000011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1.0554400000000002</v>
      </c>
      <c r="O21" s="230">
        <f>ROUND(E21*N21,2)</f>
        <v>0.64</v>
      </c>
      <c r="P21" s="230">
        <v>0</v>
      </c>
      <c r="Q21" s="230">
        <f>ROUND(E21*P21,2)</f>
        <v>0</v>
      </c>
      <c r="R21" s="230" t="s">
        <v>167</v>
      </c>
      <c r="S21" s="230" t="s">
        <v>137</v>
      </c>
      <c r="T21" s="231" t="s">
        <v>168</v>
      </c>
      <c r="U21" s="217">
        <v>15.211</v>
      </c>
      <c r="V21" s="217">
        <f>ROUND(E21*U21,2)</f>
        <v>9.24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169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33.75" outlineLevel="1" x14ac:dyDescent="0.2">
      <c r="A22" s="215"/>
      <c r="B22" s="216"/>
      <c r="C22" s="257" t="s">
        <v>409</v>
      </c>
      <c r="D22" s="254"/>
      <c r="E22" s="254"/>
      <c r="F22" s="254"/>
      <c r="G22" s="254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199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39" t="str">
        <f>C22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55" t="s">
        <v>410</v>
      </c>
      <c r="D23" s="249"/>
      <c r="E23" s="250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171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55" t="s">
        <v>411</v>
      </c>
      <c r="D24" s="249"/>
      <c r="E24" s="250">
        <v>0.60768000000000011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171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 x14ac:dyDescent="0.2">
      <c r="A25" s="225">
        <v>4</v>
      </c>
      <c r="B25" s="226" t="s">
        <v>412</v>
      </c>
      <c r="C25" s="244" t="s">
        <v>413</v>
      </c>
      <c r="D25" s="227" t="s">
        <v>377</v>
      </c>
      <c r="E25" s="228">
        <v>80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5.4400000000000004E-2</v>
      </c>
      <c r="O25" s="230">
        <f>ROUND(E25*N25,2)</f>
        <v>4.3499999999999996</v>
      </c>
      <c r="P25" s="230">
        <v>0</v>
      </c>
      <c r="Q25" s="230">
        <f>ROUND(E25*P25,2)</f>
        <v>0</v>
      </c>
      <c r="R25" s="230" t="s">
        <v>210</v>
      </c>
      <c r="S25" s="230" t="s">
        <v>137</v>
      </c>
      <c r="T25" s="231" t="s">
        <v>168</v>
      </c>
      <c r="U25" s="217">
        <v>0.29350000000000004</v>
      </c>
      <c r="V25" s="217">
        <f>ROUND(E25*U25,2)</f>
        <v>23.48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169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5" t="s">
        <v>414</v>
      </c>
      <c r="D26" s="249"/>
      <c r="E26" s="250">
        <v>80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171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x14ac:dyDescent="0.2">
      <c r="A27" s="219" t="s">
        <v>132</v>
      </c>
      <c r="B27" s="220" t="s">
        <v>79</v>
      </c>
      <c r="C27" s="242" t="s">
        <v>80</v>
      </c>
      <c r="D27" s="221"/>
      <c r="E27" s="222"/>
      <c r="F27" s="223"/>
      <c r="G27" s="223">
        <f>SUMIF(AG28:AG39,"&lt;&gt;NOR",G28:G39)</f>
        <v>0</v>
      </c>
      <c r="H27" s="223"/>
      <c r="I27" s="223">
        <f>SUM(I28:I39)</f>
        <v>0</v>
      </c>
      <c r="J27" s="223"/>
      <c r="K27" s="223">
        <f>SUM(K28:K39)</f>
        <v>0</v>
      </c>
      <c r="L27" s="223"/>
      <c r="M27" s="223">
        <f>SUM(M28:M39)</f>
        <v>0</v>
      </c>
      <c r="N27" s="223"/>
      <c r="O27" s="223">
        <f>SUM(O28:O39)</f>
        <v>10.969999999999999</v>
      </c>
      <c r="P27" s="223"/>
      <c r="Q27" s="223">
        <f>SUM(Q28:Q39)</f>
        <v>0</v>
      </c>
      <c r="R27" s="223"/>
      <c r="S27" s="223"/>
      <c r="T27" s="224"/>
      <c r="U27" s="218"/>
      <c r="V27" s="218">
        <f>SUM(V28:V39)</f>
        <v>0</v>
      </c>
      <c r="W27" s="218"/>
      <c r="AG27" t="s">
        <v>133</v>
      </c>
    </row>
    <row r="28" spans="1:60" outlineLevel="1" x14ac:dyDescent="0.2">
      <c r="A28" s="225">
        <v>5</v>
      </c>
      <c r="B28" s="226" t="s">
        <v>415</v>
      </c>
      <c r="C28" s="244" t="s">
        <v>416</v>
      </c>
      <c r="D28" s="227" t="s">
        <v>246</v>
      </c>
      <c r="E28" s="228">
        <v>0.15179000000000001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1</v>
      </c>
      <c r="O28" s="230">
        <f>ROUND(E28*N28,2)</f>
        <v>0.15</v>
      </c>
      <c r="P28" s="230">
        <v>0</v>
      </c>
      <c r="Q28" s="230">
        <f>ROUND(E28*P28,2)</f>
        <v>0</v>
      </c>
      <c r="R28" s="230" t="s">
        <v>273</v>
      </c>
      <c r="S28" s="230" t="s">
        <v>137</v>
      </c>
      <c r="T28" s="231" t="s">
        <v>168</v>
      </c>
      <c r="U28" s="217">
        <v>0</v>
      </c>
      <c r="V28" s="217">
        <f>ROUND(E28*U28,2)</f>
        <v>0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187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55" t="s">
        <v>398</v>
      </c>
      <c r="D29" s="249"/>
      <c r="E29" s="250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171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5" t="s">
        <v>417</v>
      </c>
      <c r="D30" s="249"/>
      <c r="E30" s="250">
        <v>0.15179000000000001</v>
      </c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171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25">
        <v>6</v>
      </c>
      <c r="B31" s="226" t="s">
        <v>418</v>
      </c>
      <c r="C31" s="244" t="s">
        <v>419</v>
      </c>
      <c r="D31" s="227" t="s">
        <v>246</v>
      </c>
      <c r="E31" s="228">
        <v>0.28904000000000002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1</v>
      </c>
      <c r="O31" s="230">
        <f>ROUND(E31*N31,2)</f>
        <v>0.28999999999999998</v>
      </c>
      <c r="P31" s="230">
        <v>0</v>
      </c>
      <c r="Q31" s="230">
        <f>ROUND(E31*P31,2)</f>
        <v>0</v>
      </c>
      <c r="R31" s="230" t="s">
        <v>273</v>
      </c>
      <c r="S31" s="230" t="s">
        <v>137</v>
      </c>
      <c r="T31" s="231" t="s">
        <v>168</v>
      </c>
      <c r="U31" s="217">
        <v>0</v>
      </c>
      <c r="V31" s="217">
        <f>ROUND(E31*U31,2)</f>
        <v>0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187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55" t="s">
        <v>420</v>
      </c>
      <c r="D32" s="249"/>
      <c r="E32" s="250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171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55" t="s">
        <v>421</v>
      </c>
      <c r="D33" s="249"/>
      <c r="E33" s="250">
        <v>0.28904000000000002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171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5">
        <v>7</v>
      </c>
      <c r="B34" s="226" t="s">
        <v>422</v>
      </c>
      <c r="C34" s="244" t="s">
        <v>423</v>
      </c>
      <c r="D34" s="227" t="s">
        <v>246</v>
      </c>
      <c r="E34" s="228">
        <v>2.6462400000000001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1</v>
      </c>
      <c r="O34" s="230">
        <f>ROUND(E34*N34,2)</f>
        <v>2.65</v>
      </c>
      <c r="P34" s="230">
        <v>0</v>
      </c>
      <c r="Q34" s="230">
        <f>ROUND(E34*P34,2)</f>
        <v>0</v>
      </c>
      <c r="R34" s="230" t="s">
        <v>273</v>
      </c>
      <c r="S34" s="230" t="s">
        <v>137</v>
      </c>
      <c r="T34" s="231" t="s">
        <v>168</v>
      </c>
      <c r="U34" s="217">
        <v>0</v>
      </c>
      <c r="V34" s="217">
        <f>ROUND(E34*U34,2)</f>
        <v>0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187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5" t="s">
        <v>424</v>
      </c>
      <c r="D35" s="249"/>
      <c r="E35" s="250">
        <v>2.6462400000000001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171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5">
        <v>8</v>
      </c>
      <c r="B36" s="226" t="s">
        <v>425</v>
      </c>
      <c r="C36" s="244" t="s">
        <v>426</v>
      </c>
      <c r="D36" s="227" t="s">
        <v>246</v>
      </c>
      <c r="E36" s="228">
        <v>6.1143600000000005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1</v>
      </c>
      <c r="O36" s="230">
        <f>ROUND(E36*N36,2)</f>
        <v>6.11</v>
      </c>
      <c r="P36" s="230">
        <v>0</v>
      </c>
      <c r="Q36" s="230">
        <f>ROUND(E36*P36,2)</f>
        <v>0</v>
      </c>
      <c r="R36" s="230" t="s">
        <v>273</v>
      </c>
      <c r="S36" s="230" t="s">
        <v>137</v>
      </c>
      <c r="T36" s="231" t="s">
        <v>168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187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55" t="s">
        <v>427</v>
      </c>
      <c r="D37" s="249"/>
      <c r="E37" s="250">
        <v>6.1143600000000005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171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33.75" outlineLevel="1" x14ac:dyDescent="0.2">
      <c r="A38" s="225">
        <v>9</v>
      </c>
      <c r="B38" s="226" t="s">
        <v>428</v>
      </c>
      <c r="C38" s="244" t="s">
        <v>429</v>
      </c>
      <c r="D38" s="227" t="s">
        <v>166</v>
      </c>
      <c r="E38" s="228">
        <v>272.435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6.5000000000000006E-3</v>
      </c>
      <c r="O38" s="230">
        <f>ROUND(E38*N38,2)</f>
        <v>1.77</v>
      </c>
      <c r="P38" s="230">
        <v>0</v>
      </c>
      <c r="Q38" s="230">
        <f>ROUND(E38*P38,2)</f>
        <v>0</v>
      </c>
      <c r="R38" s="230" t="s">
        <v>273</v>
      </c>
      <c r="S38" s="230" t="s">
        <v>137</v>
      </c>
      <c r="T38" s="231" t="s">
        <v>168</v>
      </c>
      <c r="U38" s="217">
        <v>0</v>
      </c>
      <c r="V38" s="217">
        <f>ROUND(E38*U38,2)</f>
        <v>0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187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5" t="s">
        <v>430</v>
      </c>
      <c r="D39" s="249"/>
      <c r="E39" s="250">
        <v>272.435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171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x14ac:dyDescent="0.2">
      <c r="A40" s="219" t="s">
        <v>132</v>
      </c>
      <c r="B40" s="220" t="s">
        <v>87</v>
      </c>
      <c r="C40" s="242" t="s">
        <v>88</v>
      </c>
      <c r="D40" s="221"/>
      <c r="E40" s="222"/>
      <c r="F40" s="223"/>
      <c r="G40" s="223">
        <f>SUMIF(AG41:AG59,"&lt;&gt;NOR",G41:G59)</f>
        <v>0</v>
      </c>
      <c r="H40" s="223"/>
      <c r="I40" s="223">
        <f>SUM(I41:I59)</f>
        <v>0</v>
      </c>
      <c r="J40" s="223"/>
      <c r="K40" s="223">
        <f>SUM(K41:K59)</f>
        <v>0</v>
      </c>
      <c r="L40" s="223"/>
      <c r="M40" s="223">
        <f>SUM(M41:M59)</f>
        <v>0</v>
      </c>
      <c r="N40" s="223"/>
      <c r="O40" s="223">
        <f>SUM(O41:O59)</f>
        <v>0.92</v>
      </c>
      <c r="P40" s="223"/>
      <c r="Q40" s="223">
        <f>SUM(Q41:Q59)</f>
        <v>9.92</v>
      </c>
      <c r="R40" s="223"/>
      <c r="S40" s="223"/>
      <c r="T40" s="224"/>
      <c r="U40" s="218"/>
      <c r="V40" s="218">
        <f>SUM(V41:V59)</f>
        <v>197.87000000000003</v>
      </c>
      <c r="W40" s="218"/>
      <c r="AG40" t="s">
        <v>133</v>
      </c>
    </row>
    <row r="41" spans="1:60" ht="22.5" outlineLevel="1" x14ac:dyDescent="0.2">
      <c r="A41" s="225">
        <v>10</v>
      </c>
      <c r="B41" s="226" t="s">
        <v>431</v>
      </c>
      <c r="C41" s="244" t="s">
        <v>432</v>
      </c>
      <c r="D41" s="227" t="s">
        <v>377</v>
      </c>
      <c r="E41" s="228">
        <v>80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4.9000000000000009E-4</v>
      </c>
      <c r="O41" s="230">
        <f>ROUND(E41*N41,2)</f>
        <v>0.04</v>
      </c>
      <c r="P41" s="230">
        <v>9.8000000000000004E-2</v>
      </c>
      <c r="Q41" s="230">
        <f>ROUND(E41*P41,2)</f>
        <v>7.84</v>
      </c>
      <c r="R41" s="230" t="s">
        <v>222</v>
      </c>
      <c r="S41" s="230" t="s">
        <v>137</v>
      </c>
      <c r="T41" s="231" t="s">
        <v>168</v>
      </c>
      <c r="U41" s="217">
        <v>1.0870000000000002</v>
      </c>
      <c r="V41" s="217">
        <f>ROUND(E41*U41,2)</f>
        <v>86.96</v>
      </c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169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5" t="s">
        <v>433</v>
      </c>
      <c r="D42" s="240"/>
      <c r="E42" s="240"/>
      <c r="F42" s="240"/>
      <c r="G42" s="240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147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5" t="s">
        <v>414</v>
      </c>
      <c r="D43" s="249"/>
      <c r="E43" s="250">
        <v>80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171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33.75" outlineLevel="1" x14ac:dyDescent="0.2">
      <c r="A44" s="225">
        <v>11</v>
      </c>
      <c r="B44" s="226" t="s">
        <v>434</v>
      </c>
      <c r="C44" s="244" t="s">
        <v>435</v>
      </c>
      <c r="D44" s="227" t="s">
        <v>272</v>
      </c>
      <c r="E44" s="228">
        <v>32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0</v>
      </c>
      <c r="O44" s="230">
        <f>ROUND(E44*N44,2)</f>
        <v>0</v>
      </c>
      <c r="P44" s="230">
        <v>6.5000000000000002E-2</v>
      </c>
      <c r="Q44" s="230">
        <f>ROUND(E44*P44,2)</f>
        <v>2.08</v>
      </c>
      <c r="R44" s="230" t="s">
        <v>222</v>
      </c>
      <c r="S44" s="230" t="s">
        <v>137</v>
      </c>
      <c r="T44" s="231" t="s">
        <v>168</v>
      </c>
      <c r="U44" s="217">
        <v>0.93</v>
      </c>
      <c r="V44" s="217">
        <f>ROUND(E44*U44,2)</f>
        <v>29.76</v>
      </c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169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55" t="s">
        <v>436</v>
      </c>
      <c r="D45" s="249"/>
      <c r="E45" s="250">
        <v>32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171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 x14ac:dyDescent="0.2">
      <c r="A46" s="225">
        <v>12</v>
      </c>
      <c r="B46" s="226" t="s">
        <v>437</v>
      </c>
      <c r="C46" s="244" t="s">
        <v>438</v>
      </c>
      <c r="D46" s="227" t="s">
        <v>272</v>
      </c>
      <c r="E46" s="228">
        <v>13.200000000000001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30">
        <v>6.6360000000000002E-2</v>
      </c>
      <c r="O46" s="230">
        <f>ROUND(E46*N46,2)</f>
        <v>0.88</v>
      </c>
      <c r="P46" s="230">
        <v>0</v>
      </c>
      <c r="Q46" s="230">
        <f>ROUND(E46*P46,2)</f>
        <v>0</v>
      </c>
      <c r="R46" s="230" t="s">
        <v>222</v>
      </c>
      <c r="S46" s="230" t="s">
        <v>137</v>
      </c>
      <c r="T46" s="231" t="s">
        <v>168</v>
      </c>
      <c r="U46" s="217">
        <v>4.5750000000000002</v>
      </c>
      <c r="V46" s="217">
        <f>ROUND(E46*U46,2)</f>
        <v>60.39</v>
      </c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169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22.5" outlineLevel="1" x14ac:dyDescent="0.2">
      <c r="A47" s="215"/>
      <c r="B47" s="216"/>
      <c r="C47" s="257" t="s">
        <v>439</v>
      </c>
      <c r="D47" s="254"/>
      <c r="E47" s="254"/>
      <c r="F47" s="254"/>
      <c r="G47" s="254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199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39" t="str">
        <f>C47</f>
        <v>nad vybouraným otvorem pro jakoukoliv délku podchycení s vybouráním otvorů pro provléknutí vynášecích trámů pro podchycení zdi, oboustranného vynesení podchycené konstrukce,</v>
      </c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5" t="s">
        <v>440</v>
      </c>
      <c r="D48" s="249"/>
      <c r="E48" s="250">
        <v>13.200000000000001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171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25">
        <v>13</v>
      </c>
      <c r="B49" s="226" t="s">
        <v>441</v>
      </c>
      <c r="C49" s="244" t="s">
        <v>442</v>
      </c>
      <c r="D49" s="227" t="s">
        <v>443</v>
      </c>
      <c r="E49" s="228">
        <v>14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 t="s">
        <v>222</v>
      </c>
      <c r="S49" s="230" t="s">
        <v>137</v>
      </c>
      <c r="T49" s="231" t="s">
        <v>168</v>
      </c>
      <c r="U49" s="217">
        <v>0</v>
      </c>
      <c r="V49" s="217">
        <f>ROUND(E49*U49,2)</f>
        <v>0</v>
      </c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169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5" t="s">
        <v>444</v>
      </c>
      <c r="D50" s="249"/>
      <c r="E50" s="250">
        <v>14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171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32">
        <v>14</v>
      </c>
      <c r="B51" s="233" t="s">
        <v>445</v>
      </c>
      <c r="C51" s="243" t="s">
        <v>446</v>
      </c>
      <c r="D51" s="234" t="s">
        <v>246</v>
      </c>
      <c r="E51" s="235">
        <v>9.9200000000000017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21</v>
      </c>
      <c r="M51" s="237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7" t="s">
        <v>222</v>
      </c>
      <c r="S51" s="237" t="s">
        <v>137</v>
      </c>
      <c r="T51" s="238" t="s">
        <v>168</v>
      </c>
      <c r="U51" s="217">
        <v>0.55000000000000004</v>
      </c>
      <c r="V51" s="217">
        <f>ROUND(E51*U51,2)</f>
        <v>5.46</v>
      </c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247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25">
        <v>15</v>
      </c>
      <c r="B52" s="226" t="s">
        <v>248</v>
      </c>
      <c r="C52" s="244" t="s">
        <v>249</v>
      </c>
      <c r="D52" s="227" t="s">
        <v>246</v>
      </c>
      <c r="E52" s="228">
        <v>9.9200000000000017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 t="s">
        <v>222</v>
      </c>
      <c r="S52" s="230" t="s">
        <v>137</v>
      </c>
      <c r="T52" s="231" t="s">
        <v>168</v>
      </c>
      <c r="U52" s="217">
        <v>0.49000000000000005</v>
      </c>
      <c r="V52" s="217">
        <f>ROUND(E52*U52,2)</f>
        <v>4.8600000000000003</v>
      </c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247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45" t="s">
        <v>250</v>
      </c>
      <c r="D53" s="240"/>
      <c r="E53" s="240"/>
      <c r="F53" s="240"/>
      <c r="G53" s="240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147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32">
        <v>16</v>
      </c>
      <c r="B54" s="233" t="s">
        <v>251</v>
      </c>
      <c r="C54" s="243" t="s">
        <v>252</v>
      </c>
      <c r="D54" s="234" t="s">
        <v>246</v>
      </c>
      <c r="E54" s="235">
        <v>99.2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21</v>
      </c>
      <c r="M54" s="237">
        <f>G54*(1+L54/100)</f>
        <v>0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7" t="s">
        <v>222</v>
      </c>
      <c r="S54" s="237" t="s">
        <v>137</v>
      </c>
      <c r="T54" s="238" t="s">
        <v>168</v>
      </c>
      <c r="U54" s="217">
        <v>0</v>
      </c>
      <c r="V54" s="217">
        <f>ROUND(E54*U54,2)</f>
        <v>0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247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32">
        <v>17</v>
      </c>
      <c r="B55" s="233" t="s">
        <v>253</v>
      </c>
      <c r="C55" s="243" t="s">
        <v>254</v>
      </c>
      <c r="D55" s="234" t="s">
        <v>246</v>
      </c>
      <c r="E55" s="235">
        <v>9.9200000000000017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21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 t="s">
        <v>222</v>
      </c>
      <c r="S55" s="237" t="s">
        <v>137</v>
      </c>
      <c r="T55" s="238" t="s">
        <v>168</v>
      </c>
      <c r="U55" s="217">
        <v>0.94200000000000006</v>
      </c>
      <c r="V55" s="217">
        <f>ROUND(E55*U55,2)</f>
        <v>9.34</v>
      </c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247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 x14ac:dyDescent="0.2">
      <c r="A56" s="232">
        <v>18</v>
      </c>
      <c r="B56" s="233" t="s">
        <v>447</v>
      </c>
      <c r="C56" s="243" t="s">
        <v>448</v>
      </c>
      <c r="D56" s="234" t="s">
        <v>246</v>
      </c>
      <c r="E56" s="235">
        <v>9.9200000000000017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7" t="s">
        <v>222</v>
      </c>
      <c r="S56" s="237" t="s">
        <v>137</v>
      </c>
      <c r="T56" s="238" t="s">
        <v>168</v>
      </c>
      <c r="U56" s="217">
        <v>0.10500000000000001</v>
      </c>
      <c r="V56" s="217">
        <f>ROUND(E56*U56,2)</f>
        <v>1.04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247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32">
        <v>19</v>
      </c>
      <c r="B57" s="233" t="s">
        <v>255</v>
      </c>
      <c r="C57" s="243" t="s">
        <v>256</v>
      </c>
      <c r="D57" s="234" t="s">
        <v>246</v>
      </c>
      <c r="E57" s="235">
        <v>9.9200000000000017</v>
      </c>
      <c r="F57" s="236"/>
      <c r="G57" s="237">
        <f>ROUND(E57*F57,2)</f>
        <v>0</v>
      </c>
      <c r="H57" s="236"/>
      <c r="I57" s="237">
        <f>ROUND(E57*H57,2)</f>
        <v>0</v>
      </c>
      <c r="J57" s="236"/>
      <c r="K57" s="237">
        <f>ROUND(E57*J57,2)</f>
        <v>0</v>
      </c>
      <c r="L57" s="237">
        <v>21</v>
      </c>
      <c r="M57" s="237">
        <f>G57*(1+L57/100)</f>
        <v>0</v>
      </c>
      <c r="N57" s="237">
        <v>0</v>
      </c>
      <c r="O57" s="237">
        <f>ROUND(E57*N57,2)</f>
        <v>0</v>
      </c>
      <c r="P57" s="237">
        <v>0</v>
      </c>
      <c r="Q57" s="237">
        <f>ROUND(E57*P57,2)</f>
        <v>0</v>
      </c>
      <c r="R57" s="237" t="s">
        <v>222</v>
      </c>
      <c r="S57" s="237" t="s">
        <v>137</v>
      </c>
      <c r="T57" s="238" t="s">
        <v>168</v>
      </c>
      <c r="U57" s="217">
        <v>0</v>
      </c>
      <c r="V57" s="217">
        <f>ROUND(E57*U57,2)</f>
        <v>0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247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5">
        <v>20</v>
      </c>
      <c r="B58" s="226" t="s">
        <v>257</v>
      </c>
      <c r="C58" s="244" t="s">
        <v>258</v>
      </c>
      <c r="D58" s="227" t="s">
        <v>246</v>
      </c>
      <c r="E58" s="228">
        <v>9.9200000000000017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 t="s">
        <v>259</v>
      </c>
      <c r="S58" s="230" t="s">
        <v>137</v>
      </c>
      <c r="T58" s="231" t="s">
        <v>168</v>
      </c>
      <c r="U58" s="217">
        <v>6.0000000000000001E-3</v>
      </c>
      <c r="V58" s="217">
        <f>ROUND(E58*U58,2)</f>
        <v>0.06</v>
      </c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247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7" t="s">
        <v>260</v>
      </c>
      <c r="D59" s="254"/>
      <c r="E59" s="254"/>
      <c r="F59" s="254"/>
      <c r="G59" s="254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199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x14ac:dyDescent="0.2">
      <c r="A60" s="219" t="s">
        <v>132</v>
      </c>
      <c r="B60" s="220" t="s">
        <v>89</v>
      </c>
      <c r="C60" s="242" t="s">
        <v>90</v>
      </c>
      <c r="D60" s="221"/>
      <c r="E60" s="222"/>
      <c r="F60" s="223"/>
      <c r="G60" s="223">
        <f>SUMIF(AG61:AG62,"&lt;&gt;NOR",G61:G62)</f>
        <v>0</v>
      </c>
      <c r="H60" s="223"/>
      <c r="I60" s="223">
        <f>SUM(I61:I62)</f>
        <v>0</v>
      </c>
      <c r="J60" s="223"/>
      <c r="K60" s="223">
        <f>SUM(K61:K62)</f>
        <v>0</v>
      </c>
      <c r="L60" s="223"/>
      <c r="M60" s="223">
        <f>SUM(M61:M62)</f>
        <v>0</v>
      </c>
      <c r="N60" s="223"/>
      <c r="O60" s="223">
        <f>SUM(O61:O62)</f>
        <v>0</v>
      </c>
      <c r="P60" s="223"/>
      <c r="Q60" s="223">
        <f>SUM(Q61:Q62)</f>
        <v>0</v>
      </c>
      <c r="R60" s="223"/>
      <c r="S60" s="223"/>
      <c r="T60" s="224"/>
      <c r="U60" s="218"/>
      <c r="V60" s="218">
        <f>SUM(V61:V62)</f>
        <v>113.03</v>
      </c>
      <c r="W60" s="218"/>
      <c r="AG60" t="s">
        <v>133</v>
      </c>
    </row>
    <row r="61" spans="1:60" ht="33.75" outlineLevel="1" x14ac:dyDescent="0.2">
      <c r="A61" s="225">
        <v>21</v>
      </c>
      <c r="B61" s="226" t="s">
        <v>449</v>
      </c>
      <c r="C61" s="244" t="s">
        <v>450</v>
      </c>
      <c r="D61" s="227" t="s">
        <v>246</v>
      </c>
      <c r="E61" s="228">
        <v>59.74324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 t="s">
        <v>210</v>
      </c>
      <c r="S61" s="230" t="s">
        <v>137</v>
      </c>
      <c r="T61" s="231" t="s">
        <v>168</v>
      </c>
      <c r="U61" s="217">
        <v>1.8920000000000001</v>
      </c>
      <c r="V61" s="217">
        <f>ROUND(E61*U61,2)</f>
        <v>113.03</v>
      </c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263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57" t="s">
        <v>264</v>
      </c>
      <c r="D62" s="254"/>
      <c r="E62" s="254"/>
      <c r="F62" s="254"/>
      <c r="G62" s="254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199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x14ac:dyDescent="0.2">
      <c r="A63" s="5"/>
      <c r="B63" s="6"/>
      <c r="C63" s="246"/>
      <c r="D63" s="8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AE63">
        <v>15</v>
      </c>
      <c r="AF63">
        <v>21</v>
      </c>
    </row>
    <row r="64" spans="1:60" x14ac:dyDescent="0.2">
      <c r="A64" s="211"/>
      <c r="B64" s="212" t="s">
        <v>29</v>
      </c>
      <c r="C64" s="247"/>
      <c r="D64" s="213"/>
      <c r="E64" s="214"/>
      <c r="F64" s="214"/>
      <c r="G64" s="241">
        <f>G8+G14+G27+G40+G60</f>
        <v>0</v>
      </c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f>SUMIF(L7:L62,AE63,G7:G62)</f>
        <v>0</v>
      </c>
      <c r="AF64">
        <f>SUMIF(L7:L62,AF63,G7:G62)</f>
        <v>0</v>
      </c>
      <c r="AG64" t="s">
        <v>162</v>
      </c>
    </row>
    <row r="65" spans="3:33" x14ac:dyDescent="0.2">
      <c r="C65" s="248"/>
      <c r="D65" s="192"/>
      <c r="AG65" t="s">
        <v>163</v>
      </c>
    </row>
    <row r="66" spans="3:33" x14ac:dyDescent="0.2">
      <c r="D66" s="192"/>
    </row>
    <row r="67" spans="3:33" x14ac:dyDescent="0.2">
      <c r="D67" s="192"/>
    </row>
    <row r="68" spans="3:33" x14ac:dyDescent="0.2">
      <c r="D68" s="192"/>
    </row>
    <row r="69" spans="3:33" x14ac:dyDescent="0.2">
      <c r="D69" s="192"/>
    </row>
    <row r="70" spans="3:33" x14ac:dyDescent="0.2">
      <c r="D70" s="192"/>
    </row>
    <row r="71" spans="3:33" x14ac:dyDescent="0.2">
      <c r="D71" s="192"/>
    </row>
    <row r="72" spans="3:33" x14ac:dyDescent="0.2">
      <c r="D72" s="192"/>
    </row>
    <row r="73" spans="3:33" x14ac:dyDescent="0.2">
      <c r="D73" s="192"/>
    </row>
    <row r="74" spans="3:33" x14ac:dyDescent="0.2">
      <c r="D74" s="192"/>
    </row>
    <row r="75" spans="3:33" x14ac:dyDescent="0.2">
      <c r="D75" s="192"/>
    </row>
    <row r="76" spans="3:33" x14ac:dyDescent="0.2">
      <c r="D76" s="192"/>
    </row>
    <row r="77" spans="3:33" x14ac:dyDescent="0.2">
      <c r="D77" s="192"/>
    </row>
    <row r="78" spans="3:33" x14ac:dyDescent="0.2">
      <c r="D78" s="192"/>
    </row>
    <row r="79" spans="3:33" x14ac:dyDescent="0.2">
      <c r="D79" s="192"/>
    </row>
    <row r="80" spans="3:33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+FhiIG0PaYloi08YDsAAmU82VYbsjVLFfelXc/g/1s0kcmwH7ByrPpeJcC6UeErYlDr42Gq2BPtk25HG4P37ww==" saltValue="Vd8BAmK/qNzN5WffWjLjMQ==" spinCount="100000" sheet="1"/>
  <mergeCells count="11">
    <mergeCell ref="C42:G42"/>
    <mergeCell ref="C47:G47"/>
    <mergeCell ref="C53:G53"/>
    <mergeCell ref="C59:G59"/>
    <mergeCell ref="C62:G62"/>
    <mergeCell ref="A1:G1"/>
    <mergeCell ref="C2:G2"/>
    <mergeCell ref="C3:G3"/>
    <mergeCell ref="C4:G4"/>
    <mergeCell ref="C10:G1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65FF5-9036-4D46-BE6D-0171F002A06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107</v>
      </c>
      <c r="B1" s="193"/>
      <c r="C1" s="193"/>
      <c r="D1" s="193"/>
      <c r="E1" s="193"/>
      <c r="F1" s="193"/>
      <c r="G1" s="193"/>
      <c r="AG1" t="s">
        <v>108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109</v>
      </c>
    </row>
    <row r="3" spans="1:60" ht="24.95" customHeight="1" x14ac:dyDescent="0.2">
      <c r="A3" s="194" t="s">
        <v>8</v>
      </c>
      <c r="B3" s="72" t="s">
        <v>66</v>
      </c>
      <c r="C3" s="197" t="s">
        <v>67</v>
      </c>
      <c r="D3" s="195"/>
      <c r="E3" s="195"/>
      <c r="F3" s="195"/>
      <c r="G3" s="196"/>
      <c r="AC3" s="129" t="s">
        <v>109</v>
      </c>
      <c r="AG3" t="s">
        <v>110</v>
      </c>
    </row>
    <row r="4" spans="1:60" ht="24.95" customHeight="1" x14ac:dyDescent="0.2">
      <c r="A4" s="198" t="s">
        <v>9</v>
      </c>
      <c r="B4" s="199" t="s">
        <v>57</v>
      </c>
      <c r="C4" s="200" t="s">
        <v>68</v>
      </c>
      <c r="D4" s="201"/>
      <c r="E4" s="201"/>
      <c r="F4" s="201"/>
      <c r="G4" s="202"/>
      <c r="AG4" t="s">
        <v>111</v>
      </c>
    </row>
    <row r="5" spans="1:60" x14ac:dyDescent="0.2">
      <c r="D5" s="192"/>
    </row>
    <row r="6" spans="1:60" ht="38.25" x14ac:dyDescent="0.2">
      <c r="A6" s="204" t="s">
        <v>112</v>
      </c>
      <c r="B6" s="206" t="s">
        <v>113</v>
      </c>
      <c r="C6" s="206" t="s">
        <v>114</v>
      </c>
      <c r="D6" s="205" t="s">
        <v>115</v>
      </c>
      <c r="E6" s="204" t="s">
        <v>116</v>
      </c>
      <c r="F6" s="203" t="s">
        <v>117</v>
      </c>
      <c r="G6" s="204" t="s">
        <v>29</v>
      </c>
      <c r="H6" s="207" t="s">
        <v>30</v>
      </c>
      <c r="I6" s="207" t="s">
        <v>118</v>
      </c>
      <c r="J6" s="207" t="s">
        <v>31</v>
      </c>
      <c r="K6" s="207" t="s">
        <v>119</v>
      </c>
      <c r="L6" s="207" t="s">
        <v>120</v>
      </c>
      <c r="M6" s="207" t="s">
        <v>121</v>
      </c>
      <c r="N6" s="207" t="s">
        <v>122</v>
      </c>
      <c r="O6" s="207" t="s">
        <v>123</v>
      </c>
      <c r="P6" s="207" t="s">
        <v>124</v>
      </c>
      <c r="Q6" s="207" t="s">
        <v>125</v>
      </c>
      <c r="R6" s="207" t="s">
        <v>126</v>
      </c>
      <c r="S6" s="207" t="s">
        <v>127</v>
      </c>
      <c r="T6" s="207" t="s">
        <v>128</v>
      </c>
      <c r="U6" s="207" t="s">
        <v>129</v>
      </c>
      <c r="V6" s="207" t="s">
        <v>130</v>
      </c>
      <c r="W6" s="207" t="s">
        <v>131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132</v>
      </c>
      <c r="B8" s="220" t="s">
        <v>103</v>
      </c>
      <c r="C8" s="242" t="s">
        <v>104</v>
      </c>
      <c r="D8" s="221"/>
      <c r="E8" s="222"/>
      <c r="F8" s="223"/>
      <c r="G8" s="223">
        <f>SUMIF(AG9:AG31,"&lt;&gt;NOR",G9:G31)</f>
        <v>0</v>
      </c>
      <c r="H8" s="223"/>
      <c r="I8" s="223">
        <f>SUM(I9:I31)</f>
        <v>0</v>
      </c>
      <c r="J8" s="223"/>
      <c r="K8" s="223">
        <f>SUM(K9:K31)</f>
        <v>0</v>
      </c>
      <c r="L8" s="223"/>
      <c r="M8" s="223">
        <f>SUM(M9:M31)</f>
        <v>0</v>
      </c>
      <c r="N8" s="223"/>
      <c r="O8" s="223">
        <f>SUM(O9:O31)</f>
        <v>0</v>
      </c>
      <c r="P8" s="223"/>
      <c r="Q8" s="223">
        <f>SUM(Q9:Q31)</f>
        <v>0</v>
      </c>
      <c r="R8" s="223"/>
      <c r="S8" s="223"/>
      <c r="T8" s="224"/>
      <c r="U8" s="218"/>
      <c r="V8" s="218">
        <f>SUM(V9:V31)</f>
        <v>14.55</v>
      </c>
      <c r="W8" s="218"/>
      <c r="AG8" t="s">
        <v>133</v>
      </c>
    </row>
    <row r="9" spans="1:60" outlineLevel="1" x14ac:dyDescent="0.2">
      <c r="A9" s="232">
        <v>1</v>
      </c>
      <c r="B9" s="233" t="s">
        <v>451</v>
      </c>
      <c r="C9" s="243" t="s">
        <v>452</v>
      </c>
      <c r="D9" s="234" t="s">
        <v>377</v>
      </c>
      <c r="E9" s="235">
        <v>3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 t="s">
        <v>103</v>
      </c>
      <c r="S9" s="237" t="s">
        <v>137</v>
      </c>
      <c r="T9" s="238" t="s">
        <v>168</v>
      </c>
      <c r="U9" s="217">
        <v>0.14130000000000001</v>
      </c>
      <c r="V9" s="217">
        <f>ROUND(E9*U9,2)</f>
        <v>0.42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453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32">
        <v>2</v>
      </c>
      <c r="B10" s="233" t="s">
        <v>375</v>
      </c>
      <c r="C10" s="243" t="s">
        <v>376</v>
      </c>
      <c r="D10" s="234" t="s">
        <v>377</v>
      </c>
      <c r="E10" s="235">
        <v>2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21</v>
      </c>
      <c r="M10" s="237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7" t="s">
        <v>103</v>
      </c>
      <c r="S10" s="237" t="s">
        <v>137</v>
      </c>
      <c r="T10" s="238" t="s">
        <v>168</v>
      </c>
      <c r="U10" s="217">
        <v>0.39017000000000002</v>
      </c>
      <c r="V10" s="217">
        <f>ROUND(E10*U10,2)</f>
        <v>0.78</v>
      </c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453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32">
        <v>3</v>
      </c>
      <c r="B11" s="233" t="s">
        <v>454</v>
      </c>
      <c r="C11" s="243" t="s">
        <v>455</v>
      </c>
      <c r="D11" s="234" t="s">
        <v>377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 t="s">
        <v>103</v>
      </c>
      <c r="S11" s="237" t="s">
        <v>137</v>
      </c>
      <c r="T11" s="238" t="s">
        <v>168</v>
      </c>
      <c r="U11" s="217">
        <v>0.14750000000000002</v>
      </c>
      <c r="V11" s="217">
        <f>ROUND(E11*U11,2)</f>
        <v>0.15</v>
      </c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453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32">
        <v>4</v>
      </c>
      <c r="B12" s="233" t="s">
        <v>456</v>
      </c>
      <c r="C12" s="243" t="s">
        <v>457</v>
      </c>
      <c r="D12" s="234" t="s">
        <v>377</v>
      </c>
      <c r="E12" s="235">
        <v>2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 t="s">
        <v>103</v>
      </c>
      <c r="S12" s="237" t="s">
        <v>137</v>
      </c>
      <c r="T12" s="238" t="s">
        <v>168</v>
      </c>
      <c r="U12" s="217">
        <v>0.16867000000000001</v>
      </c>
      <c r="V12" s="217">
        <f>ROUND(E12*U12,2)</f>
        <v>0.34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453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32">
        <v>5</v>
      </c>
      <c r="B13" s="233" t="s">
        <v>458</v>
      </c>
      <c r="C13" s="243" t="s">
        <v>459</v>
      </c>
      <c r="D13" s="234" t="s">
        <v>272</v>
      </c>
      <c r="E13" s="235">
        <v>3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 t="s">
        <v>103</v>
      </c>
      <c r="S13" s="237" t="s">
        <v>137</v>
      </c>
      <c r="T13" s="238" t="s">
        <v>168</v>
      </c>
      <c r="U13" s="217">
        <v>7.0000000000000007E-2</v>
      </c>
      <c r="V13" s="217">
        <f>ROUND(E13*U13,2)</f>
        <v>0.21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453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32">
        <v>6</v>
      </c>
      <c r="B14" s="233" t="s">
        <v>460</v>
      </c>
      <c r="C14" s="243" t="s">
        <v>461</v>
      </c>
      <c r="D14" s="234" t="s">
        <v>272</v>
      </c>
      <c r="E14" s="235">
        <v>95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7" t="s">
        <v>103</v>
      </c>
      <c r="S14" s="237" t="s">
        <v>137</v>
      </c>
      <c r="T14" s="238" t="s">
        <v>168</v>
      </c>
      <c r="U14" s="217">
        <v>7.0000000000000007E-2</v>
      </c>
      <c r="V14" s="217">
        <f>ROUND(E14*U14,2)</f>
        <v>6.65</v>
      </c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453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25">
        <v>7</v>
      </c>
      <c r="B15" s="226" t="s">
        <v>462</v>
      </c>
      <c r="C15" s="244" t="s">
        <v>463</v>
      </c>
      <c r="D15" s="227" t="s">
        <v>377</v>
      </c>
      <c r="E15" s="228">
        <v>12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160</v>
      </c>
      <c r="T15" s="231" t="s">
        <v>138</v>
      </c>
      <c r="U15" s="217">
        <v>0</v>
      </c>
      <c r="V15" s="217">
        <f>ROUND(E15*U15,2)</f>
        <v>0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453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5" t="s">
        <v>464</v>
      </c>
      <c r="D16" s="240"/>
      <c r="E16" s="240"/>
      <c r="F16" s="240"/>
      <c r="G16" s="240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>
        <v>8</v>
      </c>
      <c r="B17" s="226" t="s">
        <v>462</v>
      </c>
      <c r="C17" s="244" t="s">
        <v>465</v>
      </c>
      <c r="D17" s="227" t="s">
        <v>377</v>
      </c>
      <c r="E17" s="228">
        <v>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160</v>
      </c>
      <c r="T17" s="231" t="s">
        <v>138</v>
      </c>
      <c r="U17" s="217">
        <v>0</v>
      </c>
      <c r="V17" s="217">
        <f>ROUND(E17*U17,2)</f>
        <v>0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466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5" t="s">
        <v>464</v>
      </c>
      <c r="D18" s="240"/>
      <c r="E18" s="240"/>
      <c r="F18" s="240"/>
      <c r="G18" s="240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56.25" outlineLevel="1" x14ac:dyDescent="0.2">
      <c r="A19" s="225">
        <v>9</v>
      </c>
      <c r="B19" s="226" t="s">
        <v>467</v>
      </c>
      <c r="C19" s="244" t="s">
        <v>468</v>
      </c>
      <c r="D19" s="227" t="s">
        <v>272</v>
      </c>
      <c r="E19" s="228">
        <v>3.1500000000000004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 t="s">
        <v>273</v>
      </c>
      <c r="S19" s="230" t="s">
        <v>137</v>
      </c>
      <c r="T19" s="231" t="s">
        <v>168</v>
      </c>
      <c r="U19" s="217">
        <v>0</v>
      </c>
      <c r="V19" s="217">
        <f>ROUND(E19*U19,2)</f>
        <v>0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469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5" t="s">
        <v>470</v>
      </c>
      <c r="D20" s="240"/>
      <c r="E20" s="240"/>
      <c r="F20" s="240"/>
      <c r="G20" s="240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147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56.25" outlineLevel="1" x14ac:dyDescent="0.2">
      <c r="A21" s="225">
        <v>10</v>
      </c>
      <c r="B21" s="226" t="s">
        <v>471</v>
      </c>
      <c r="C21" s="244" t="s">
        <v>472</v>
      </c>
      <c r="D21" s="227" t="s">
        <v>272</v>
      </c>
      <c r="E21" s="228">
        <v>99.75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 t="s">
        <v>273</v>
      </c>
      <c r="S21" s="230" t="s">
        <v>137</v>
      </c>
      <c r="T21" s="231" t="s">
        <v>168</v>
      </c>
      <c r="U21" s="217">
        <v>0</v>
      </c>
      <c r="V21" s="217">
        <f>ROUND(E21*U21,2)</f>
        <v>0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469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5" t="s">
        <v>473</v>
      </c>
      <c r="D22" s="240"/>
      <c r="E22" s="240"/>
      <c r="F22" s="240"/>
      <c r="G22" s="240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147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32">
        <v>11</v>
      </c>
      <c r="B23" s="233" t="s">
        <v>462</v>
      </c>
      <c r="C23" s="243" t="s">
        <v>474</v>
      </c>
      <c r="D23" s="234" t="s">
        <v>377</v>
      </c>
      <c r="E23" s="235">
        <v>1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/>
      <c r="S23" s="237" t="s">
        <v>160</v>
      </c>
      <c r="T23" s="238" t="s">
        <v>138</v>
      </c>
      <c r="U23" s="217">
        <v>0</v>
      </c>
      <c r="V23" s="217">
        <f>ROUND(E23*U23,2)</f>
        <v>0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469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32">
        <v>12</v>
      </c>
      <c r="B24" s="233" t="s">
        <v>462</v>
      </c>
      <c r="C24" s="243" t="s">
        <v>475</v>
      </c>
      <c r="D24" s="234" t="s">
        <v>377</v>
      </c>
      <c r="E24" s="235">
        <v>2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160</v>
      </c>
      <c r="T24" s="238" t="s">
        <v>138</v>
      </c>
      <c r="U24" s="217">
        <v>0</v>
      </c>
      <c r="V24" s="217">
        <f>ROUND(E24*U24,2)</f>
        <v>0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476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32">
        <v>13</v>
      </c>
      <c r="B25" s="233" t="s">
        <v>462</v>
      </c>
      <c r="C25" s="243" t="s">
        <v>477</v>
      </c>
      <c r="D25" s="234" t="s">
        <v>377</v>
      </c>
      <c r="E25" s="235">
        <v>1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7"/>
      <c r="S25" s="237" t="s">
        <v>160</v>
      </c>
      <c r="T25" s="238" t="s">
        <v>138</v>
      </c>
      <c r="U25" s="217">
        <v>0</v>
      </c>
      <c r="V25" s="217">
        <f>ROUND(E25*U25,2)</f>
        <v>0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466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32">
        <v>14</v>
      </c>
      <c r="B26" s="233" t="s">
        <v>462</v>
      </c>
      <c r="C26" s="243" t="s">
        <v>478</v>
      </c>
      <c r="D26" s="234" t="s">
        <v>377</v>
      </c>
      <c r="E26" s="235">
        <v>2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7">
        <v>0</v>
      </c>
      <c r="O26" s="237">
        <f>ROUND(E26*N26,2)</f>
        <v>0</v>
      </c>
      <c r="P26" s="237">
        <v>0</v>
      </c>
      <c r="Q26" s="237">
        <f>ROUND(E26*P26,2)</f>
        <v>0</v>
      </c>
      <c r="R26" s="237"/>
      <c r="S26" s="237" t="s">
        <v>160</v>
      </c>
      <c r="T26" s="238" t="s">
        <v>138</v>
      </c>
      <c r="U26" s="217">
        <v>0</v>
      </c>
      <c r="V26" s="217">
        <f>ROUND(E26*U26,2)</f>
        <v>0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466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32">
        <v>15</v>
      </c>
      <c r="B27" s="233" t="s">
        <v>462</v>
      </c>
      <c r="C27" s="243" t="s">
        <v>479</v>
      </c>
      <c r="D27" s="234" t="s">
        <v>377</v>
      </c>
      <c r="E27" s="235">
        <v>3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160</v>
      </c>
      <c r="T27" s="238" t="s">
        <v>138</v>
      </c>
      <c r="U27" s="217">
        <v>0</v>
      </c>
      <c r="V27" s="217">
        <f>ROUND(E27*U27,2)</f>
        <v>0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476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33.75" outlineLevel="1" x14ac:dyDescent="0.2">
      <c r="A28" s="232">
        <v>16</v>
      </c>
      <c r="B28" s="233" t="s">
        <v>480</v>
      </c>
      <c r="C28" s="243" t="s">
        <v>481</v>
      </c>
      <c r="D28" s="234" t="s">
        <v>377</v>
      </c>
      <c r="E28" s="235">
        <v>3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7" t="s">
        <v>273</v>
      </c>
      <c r="S28" s="237" t="s">
        <v>137</v>
      </c>
      <c r="T28" s="238" t="s">
        <v>168</v>
      </c>
      <c r="U28" s="217">
        <v>0</v>
      </c>
      <c r="V28" s="217">
        <f>ROUND(E28*U28,2)</f>
        <v>0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469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 x14ac:dyDescent="0.2">
      <c r="A29" s="232">
        <v>17</v>
      </c>
      <c r="B29" s="233" t="s">
        <v>482</v>
      </c>
      <c r="C29" s="243" t="s">
        <v>483</v>
      </c>
      <c r="D29" s="234" t="s">
        <v>377</v>
      </c>
      <c r="E29" s="235">
        <v>2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 t="s">
        <v>273</v>
      </c>
      <c r="S29" s="237" t="s">
        <v>484</v>
      </c>
      <c r="T29" s="238" t="s">
        <v>484</v>
      </c>
      <c r="U29" s="217">
        <v>0</v>
      </c>
      <c r="V29" s="217">
        <f>ROUND(E29*U29,2)</f>
        <v>0</v>
      </c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469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32">
        <v>18</v>
      </c>
      <c r="B30" s="233" t="s">
        <v>462</v>
      </c>
      <c r="C30" s="243" t="s">
        <v>485</v>
      </c>
      <c r="D30" s="234" t="s">
        <v>272</v>
      </c>
      <c r="E30" s="235">
        <v>6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7"/>
      <c r="S30" s="237" t="s">
        <v>160</v>
      </c>
      <c r="T30" s="238" t="s">
        <v>138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466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25">
        <v>19</v>
      </c>
      <c r="B31" s="226" t="s">
        <v>486</v>
      </c>
      <c r="C31" s="244" t="s">
        <v>487</v>
      </c>
      <c r="D31" s="227" t="s">
        <v>488</v>
      </c>
      <c r="E31" s="228">
        <v>6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 t="s">
        <v>489</v>
      </c>
      <c r="S31" s="230" t="s">
        <v>137</v>
      </c>
      <c r="T31" s="231" t="s">
        <v>168</v>
      </c>
      <c r="U31" s="217">
        <v>1</v>
      </c>
      <c r="V31" s="217">
        <f>ROUND(E31*U31,2)</f>
        <v>6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490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x14ac:dyDescent="0.2">
      <c r="A32" s="5"/>
      <c r="B32" s="6"/>
      <c r="C32" s="246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E32">
        <v>15</v>
      </c>
      <c r="AF32">
        <v>21</v>
      </c>
    </row>
    <row r="33" spans="1:33" x14ac:dyDescent="0.2">
      <c r="A33" s="211"/>
      <c r="B33" s="212" t="s">
        <v>29</v>
      </c>
      <c r="C33" s="247"/>
      <c r="D33" s="213"/>
      <c r="E33" s="214"/>
      <c r="F33" s="214"/>
      <c r="G33" s="241">
        <f>G8</f>
        <v>0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AE33">
        <f>SUMIF(L7:L31,AE32,G7:G31)</f>
        <v>0</v>
      </c>
      <c r="AF33">
        <f>SUMIF(L7:L31,AF32,G7:G31)</f>
        <v>0</v>
      </c>
      <c r="AG33" t="s">
        <v>162</v>
      </c>
    </row>
    <row r="34" spans="1:33" x14ac:dyDescent="0.2">
      <c r="C34" s="248"/>
      <c r="D34" s="192"/>
      <c r="AG34" t="s">
        <v>163</v>
      </c>
    </row>
    <row r="35" spans="1:33" x14ac:dyDescent="0.2">
      <c r="D35" s="192"/>
    </row>
    <row r="36" spans="1:33" x14ac:dyDescent="0.2">
      <c r="D36" s="192"/>
    </row>
    <row r="37" spans="1:33" x14ac:dyDescent="0.2">
      <c r="D37" s="192"/>
    </row>
    <row r="38" spans="1:33" x14ac:dyDescent="0.2">
      <c r="D38" s="192"/>
    </row>
    <row r="39" spans="1:33" x14ac:dyDescent="0.2">
      <c r="D39" s="192"/>
    </row>
    <row r="40" spans="1:33" x14ac:dyDescent="0.2">
      <c r="D40" s="192"/>
    </row>
    <row r="41" spans="1:33" x14ac:dyDescent="0.2">
      <c r="D41" s="192"/>
    </row>
    <row r="42" spans="1:33" x14ac:dyDescent="0.2">
      <c r="D42" s="192"/>
    </row>
    <row r="43" spans="1:33" x14ac:dyDescent="0.2">
      <c r="D43" s="192"/>
    </row>
    <row r="44" spans="1:33" x14ac:dyDescent="0.2">
      <c r="D44" s="192"/>
    </row>
    <row r="45" spans="1:33" x14ac:dyDescent="0.2">
      <c r="D45" s="192"/>
    </row>
    <row r="46" spans="1:33" x14ac:dyDescent="0.2">
      <c r="D46" s="192"/>
    </row>
    <row r="47" spans="1:33" x14ac:dyDescent="0.2">
      <c r="D47" s="192"/>
    </row>
    <row r="48" spans="1:33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InanakGQyKrBj7N8/A/1hGdHN/9LW0I04GGH5/jHNoPnfB+988UnUafWxetA/CTVSf4GUk+P/1Z3G6UmBb83gA==" saltValue="P8/vgL+fufIoJe5o7APrvg==" spinCount="100000" sheet="1"/>
  <mergeCells count="8">
    <mergeCell ref="C20:G20"/>
    <mergeCell ref="C22:G22"/>
    <mergeCell ref="A1:G1"/>
    <mergeCell ref="C2:G2"/>
    <mergeCell ref="C3:G3"/>
    <mergeCell ref="C4:G4"/>
    <mergeCell ref="C16:G16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01 1 Pol</vt:lpstr>
      <vt:lpstr>D.1.1 01 Pol</vt:lpstr>
      <vt:lpstr>D.1.2 01 Pol</vt:lpstr>
      <vt:lpstr>D.1.4.4.1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'D.1.1 01 Pol'!Názvy_tisku</vt:lpstr>
      <vt:lpstr>'D.1.2 01 Pol'!Názvy_tisku</vt:lpstr>
      <vt:lpstr>'D.1.4.4.1 01 Pol'!Názvy_tisku</vt:lpstr>
      <vt:lpstr>oadresa</vt:lpstr>
      <vt:lpstr>Stavba!Objednatel</vt:lpstr>
      <vt:lpstr>Stavba!Objekt</vt:lpstr>
      <vt:lpstr>'01 1 Pol'!Oblast_tisku</vt:lpstr>
      <vt:lpstr>'D.1.1 01 Pol'!Oblast_tisku</vt:lpstr>
      <vt:lpstr>'D.1.2 01 Pol'!Oblast_tisku</vt:lpstr>
      <vt:lpstr>'D.1.4.4.1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2019-01-25T15:03:08Z</dcterms:modified>
</cp:coreProperties>
</file>